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badm1\Downloads\"/>
    </mc:Choice>
  </mc:AlternateContent>
  <xr:revisionPtr revIDLastSave="0" documentId="13_ncr:1_{9F895C33-643B-4819-8E30-F13674851D02}" xr6:coauthVersionLast="47" xr6:coauthVersionMax="47" xr10:uidLastSave="{00000000-0000-0000-0000-000000000000}"/>
  <bookViews>
    <workbookView xWindow="-108" yWindow="-108" windowWidth="23256" windowHeight="12456" tabRatio="756" firstSheet="2" activeTab="5" xr2:uid="{00000000-000D-0000-FFFF-FFFF00000000}"/>
  </bookViews>
  <sheets>
    <sheet name="学校番号一覧" sheetId="8" r:id="rId1"/>
    <sheet name="学校用入力シート" sheetId="16" r:id="rId2"/>
    <sheet name="学校用印刷シート" sheetId="17" r:id="rId3"/>
    <sheet name="地域クラブ活動・地域移行部活動用入力シート" sheetId="18" r:id="rId4"/>
    <sheet name="地域クラブ活動・地域移行部活動用印刷シート" sheetId="19" r:id="rId5"/>
    <sheet name="アサミ用" sheetId="20" r:id="rId6"/>
  </sheets>
  <definedNames>
    <definedName name="_xlnm.Print_Area" localSheetId="2">学校用印刷シート!$A$1:$Q$23</definedName>
    <definedName name="_xlnm.Print_Area" localSheetId="1">学校用入力シート!$A$1:$H$16</definedName>
    <definedName name="_xlnm.Print_Area" localSheetId="4">地域クラブ活動・地域移行部活動用印刷シート!$A$1:$O$45</definedName>
    <definedName name="_xlnm.Print_Area" localSheetId="3">地域クラブ活動・地域移行部活動用入力シート!$B$1:$I$18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20" l="1"/>
  <c r="J37" i="20"/>
  <c r="K37" i="20"/>
  <c r="L37" i="20"/>
  <c r="I38" i="20"/>
  <c r="J38" i="20"/>
  <c r="K38" i="20"/>
  <c r="L38" i="20"/>
  <c r="I19" i="20"/>
  <c r="J19" i="20"/>
  <c r="K19" i="20"/>
  <c r="L19" i="20"/>
  <c r="I20" i="20"/>
  <c r="J20" i="20"/>
  <c r="K20" i="20"/>
  <c r="L20" i="20"/>
  <c r="I5" i="20"/>
  <c r="J5" i="20"/>
  <c r="I6" i="20"/>
  <c r="J6" i="20"/>
  <c r="I7" i="20"/>
  <c r="J7" i="20"/>
  <c r="I8" i="20"/>
  <c r="J8" i="20"/>
  <c r="I9" i="20"/>
  <c r="J9" i="20"/>
  <c r="I10" i="20"/>
  <c r="J10" i="20"/>
  <c r="I11" i="20"/>
  <c r="J11" i="20"/>
  <c r="B9" i="20"/>
  <c r="C9" i="20"/>
  <c r="B10" i="20"/>
  <c r="C10" i="20"/>
  <c r="C5" i="20"/>
  <c r="C6" i="20"/>
  <c r="J28" i="20" l="1"/>
  <c r="J29" i="20"/>
  <c r="C28" i="20"/>
  <c r="C29" i="20"/>
  <c r="L36" i="20"/>
  <c r="K36" i="20"/>
  <c r="D36" i="20"/>
  <c r="L35" i="20"/>
  <c r="K35" i="20"/>
  <c r="D35" i="20"/>
  <c r="E35" i="20" s="1"/>
  <c r="L34" i="20"/>
  <c r="K34" i="20"/>
  <c r="D34" i="20"/>
  <c r="E34" i="20" s="1"/>
  <c r="L33" i="20"/>
  <c r="K33" i="20"/>
  <c r="D33" i="20"/>
  <c r="E33" i="20" s="1"/>
  <c r="L32" i="20"/>
  <c r="K32" i="20"/>
  <c r="D32" i="20"/>
  <c r="E32" i="20" s="1"/>
  <c r="L31" i="20"/>
  <c r="K31" i="20"/>
  <c r="D31" i="20"/>
  <c r="E31" i="20" s="1"/>
  <c r="J27" i="20"/>
  <c r="C27" i="20"/>
  <c r="J26" i="20"/>
  <c r="C26" i="20"/>
  <c r="J25" i="20"/>
  <c r="C25" i="20"/>
  <c r="J24" i="20"/>
  <c r="C24" i="20"/>
  <c r="J23" i="20"/>
  <c r="C23" i="20"/>
  <c r="J22" i="20"/>
  <c r="C22" i="20"/>
  <c r="L18" i="20"/>
  <c r="K18" i="20"/>
  <c r="D18" i="20"/>
  <c r="E18" i="20" s="1"/>
  <c r="L17" i="20"/>
  <c r="K17" i="20"/>
  <c r="D17" i="20"/>
  <c r="E17" i="20" s="1"/>
  <c r="L16" i="20"/>
  <c r="K16" i="20"/>
  <c r="D16" i="20"/>
  <c r="E16" i="20" s="1"/>
  <c r="L15" i="20"/>
  <c r="K15" i="20"/>
  <c r="D15" i="20"/>
  <c r="E15" i="20" s="1"/>
  <c r="L14" i="20"/>
  <c r="K14" i="20"/>
  <c r="D14" i="20"/>
  <c r="E14" i="20" s="1"/>
  <c r="L13" i="20"/>
  <c r="K13" i="20"/>
  <c r="D13" i="20"/>
  <c r="C8" i="20"/>
  <c r="C7" i="20"/>
  <c r="J4" i="20"/>
  <c r="C4" i="20"/>
  <c r="J3" i="20"/>
  <c r="C3" i="20"/>
  <c r="E36" i="20"/>
  <c r="E13" i="20"/>
  <c r="E46" i="18" l="1"/>
  <c r="D46" i="18"/>
  <c r="E39" i="18"/>
  <c r="E31" i="18"/>
  <c r="D31" i="18"/>
  <c r="E24" i="18"/>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S31" i="18"/>
  <c r="Q31" i="18"/>
  <c r="O31" i="18"/>
  <c r="M31" i="18"/>
  <c r="K31" i="18"/>
  <c r="I31" i="18"/>
  <c r="G31" i="18"/>
  <c r="C50" i="16"/>
  <c r="C51" i="16"/>
  <c r="R9" i="18"/>
  <c r="R8" i="18"/>
  <c r="M14" i="16"/>
  <c r="M13" i="16"/>
  <c r="M12" i="16"/>
  <c r="M11" i="16"/>
  <c r="P18" i="17"/>
  <c r="O18" i="17"/>
  <c r="N18" i="17"/>
  <c r="C36" i="20" s="1"/>
  <c r="M18" i="17"/>
  <c r="L18" i="17"/>
  <c r="K18" i="17"/>
  <c r="B36" i="20" s="1"/>
  <c r="P17" i="17"/>
  <c r="O17" i="17"/>
  <c r="N17" i="17"/>
  <c r="C35" i="20" s="1"/>
  <c r="M17" i="17"/>
  <c r="L17" i="17"/>
  <c r="K17" i="17"/>
  <c r="B35" i="20" s="1"/>
  <c r="P16" i="17"/>
  <c r="O16" i="17"/>
  <c r="N16" i="17"/>
  <c r="C34" i="20" s="1"/>
  <c r="M16" i="17"/>
  <c r="L16" i="17"/>
  <c r="K16" i="17"/>
  <c r="B34" i="20" s="1"/>
  <c r="G18" i="17"/>
  <c r="F18" i="17"/>
  <c r="E18" i="17"/>
  <c r="C18" i="20" s="1"/>
  <c r="D18" i="17"/>
  <c r="C18" i="17"/>
  <c r="B18" i="17"/>
  <c r="B18" i="20" s="1"/>
  <c r="G17" i="17"/>
  <c r="F17" i="17"/>
  <c r="E17" i="17"/>
  <c r="C17" i="20" s="1"/>
  <c r="D17" i="17"/>
  <c r="C17" i="17"/>
  <c r="B17" i="17"/>
  <c r="B17" i="20" s="1"/>
  <c r="G16" i="17"/>
  <c r="F16" i="17"/>
  <c r="E16" i="17"/>
  <c r="C16" i="20" s="1"/>
  <c r="D16" i="17"/>
  <c r="C16" i="17"/>
  <c r="B16" i="17"/>
  <c r="B16" i="20" s="1"/>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I23" i="20" s="1"/>
  <c r="C33" i="19"/>
  <c r="D33" i="19"/>
  <c r="E33" i="19"/>
  <c r="B34" i="19"/>
  <c r="I24" i="20" s="1"/>
  <c r="C34" i="19"/>
  <c r="D34" i="19"/>
  <c r="E34" i="19"/>
  <c r="B35" i="19"/>
  <c r="I25" i="20" s="1"/>
  <c r="C35" i="19"/>
  <c r="D35" i="19"/>
  <c r="E35" i="19"/>
  <c r="B36" i="19"/>
  <c r="I26" i="20" s="1"/>
  <c r="C36" i="19"/>
  <c r="D36" i="19"/>
  <c r="E36" i="19"/>
  <c r="B37" i="19"/>
  <c r="I27" i="20" s="1"/>
  <c r="C37" i="19"/>
  <c r="D37" i="19"/>
  <c r="E37" i="19"/>
  <c r="B38" i="19"/>
  <c r="I28" i="20" s="1"/>
  <c r="C38" i="19"/>
  <c r="D38" i="19"/>
  <c r="E38" i="19"/>
  <c r="B39" i="19"/>
  <c r="I29" i="20" s="1"/>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3" i="19"/>
  <c r="D14" i="19"/>
  <c r="D15" i="19"/>
  <c r="D16" i="19"/>
  <c r="D10" i="19"/>
  <c r="Y29" i="18"/>
  <c r="L9" i="19" s="1"/>
  <c r="J13" i="20" s="1"/>
  <c r="Y28" i="18"/>
  <c r="H9" i="19" s="1"/>
  <c r="I13" i="20"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I22" i="20" s="1"/>
  <c r="AF44" i="18" l="1"/>
  <c r="L39" i="19" s="1"/>
  <c r="AE44" i="18"/>
  <c r="L38" i="19" s="1"/>
  <c r="AD44" i="18"/>
  <c r="L37" i="19" s="1"/>
  <c r="J36" i="20" s="1"/>
  <c r="AC44" i="18"/>
  <c r="L36" i="19" s="1"/>
  <c r="J35" i="20" s="1"/>
  <c r="AB44" i="18"/>
  <c r="L35" i="19" s="1"/>
  <c r="AA44" i="18"/>
  <c r="L34" i="19" s="1"/>
  <c r="J33" i="20" s="1"/>
  <c r="Z44" i="18"/>
  <c r="L33" i="19" s="1"/>
  <c r="J32" i="20" s="1"/>
  <c r="Y44" i="18"/>
  <c r="L32" i="19" s="1"/>
  <c r="J31" i="20" s="1"/>
  <c r="AF43" i="18"/>
  <c r="H39" i="19" s="1"/>
  <c r="AE43" i="18"/>
  <c r="H38" i="19" s="1"/>
  <c r="AD43" i="18"/>
  <c r="H37" i="19" s="1"/>
  <c r="I36" i="20" s="1"/>
  <c r="AC43" i="18"/>
  <c r="H36" i="19" s="1"/>
  <c r="I35" i="20" s="1"/>
  <c r="AB43" i="18"/>
  <c r="H35" i="19" s="1"/>
  <c r="I34" i="20" s="1"/>
  <c r="AA43" i="18"/>
  <c r="H34" i="19" s="1"/>
  <c r="I33" i="20" s="1"/>
  <c r="Z43" i="18"/>
  <c r="H33" i="19" s="1"/>
  <c r="I32" i="20" s="1"/>
  <c r="Y43" i="18"/>
  <c r="H32" i="19" s="1"/>
  <c r="I31" i="20" s="1"/>
  <c r="AF29" i="18"/>
  <c r="L16" i="19" s="1"/>
  <c r="AF28" i="18"/>
  <c r="H16" i="19" s="1"/>
  <c r="AE29" i="18"/>
  <c r="L15" i="19" s="1"/>
  <c r="AE28" i="18"/>
  <c r="H15" i="19" s="1"/>
  <c r="AD29" i="18"/>
  <c r="L14" i="19" s="1"/>
  <c r="J18" i="20" s="1"/>
  <c r="AD28" i="18"/>
  <c r="H14" i="19" s="1"/>
  <c r="I18" i="20" s="1"/>
  <c r="AC29" i="18"/>
  <c r="L13" i="19" s="1"/>
  <c r="J17" i="20" s="1"/>
  <c r="AC28" i="18"/>
  <c r="H13" i="19" s="1"/>
  <c r="I17" i="20" s="1"/>
  <c r="AB29" i="18"/>
  <c r="L12" i="19" s="1"/>
  <c r="J16" i="20" s="1"/>
  <c r="AB28" i="18"/>
  <c r="H12" i="19" s="1"/>
  <c r="I16" i="20" s="1"/>
  <c r="Z29" i="18"/>
  <c r="L10" i="19" s="1"/>
  <c r="J14" i="20" s="1"/>
  <c r="AA29" i="18"/>
  <c r="L11" i="19" s="1"/>
  <c r="J15" i="20" s="1"/>
  <c r="AA28" i="18"/>
  <c r="H11" i="19" s="1"/>
  <c r="I15" i="20" s="1"/>
  <c r="Z28" i="18"/>
  <c r="H10" i="19" s="1"/>
  <c r="I14" i="20" s="1"/>
  <c r="C10" i="19"/>
  <c r="C11" i="19"/>
  <c r="C12" i="19"/>
  <c r="C13" i="19"/>
  <c r="C14" i="19"/>
  <c r="C15" i="19"/>
  <c r="C16" i="19"/>
  <c r="C9" i="19"/>
  <c r="B10" i="19"/>
  <c r="I4" i="20" s="1"/>
  <c r="B11" i="19"/>
  <c r="B12" i="19"/>
  <c r="B13" i="19"/>
  <c r="B14" i="19"/>
  <c r="B15" i="19"/>
  <c r="B16" i="19"/>
  <c r="B9" i="19"/>
  <c r="I3" i="20" s="1"/>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U52" i="18"/>
  <c r="S39" i="18"/>
  <c r="R39" i="18"/>
  <c r="Q39" i="18"/>
  <c r="P39" i="18"/>
  <c r="O54" i="18" s="1"/>
  <c r="O39" i="18"/>
  <c r="N39" i="18"/>
  <c r="M39" i="18"/>
  <c r="L39" i="18"/>
  <c r="Q53" i="18" s="1"/>
  <c r="K39" i="18"/>
  <c r="P53" i="18" s="1"/>
  <c r="J39" i="18"/>
  <c r="O53" i="18" s="1"/>
  <c r="I39" i="18"/>
  <c r="T52" i="18" s="1"/>
  <c r="H39" i="18"/>
  <c r="S52" i="18" s="1"/>
  <c r="G39" i="18"/>
  <c r="F39" i="18"/>
  <c r="Q52" i="18" s="1"/>
  <c r="P52" i="18"/>
  <c r="D39" i="18"/>
  <c r="O52" i="18" s="1"/>
  <c r="R24" i="18"/>
  <c r="S24" i="18"/>
  <c r="F31" i="18"/>
  <c r="L52" i="18" s="1"/>
  <c r="H31" i="18"/>
  <c r="M52" i="18" s="1"/>
  <c r="J31" i="18"/>
  <c r="N52" i="18" s="1"/>
  <c r="L31" i="18"/>
  <c r="K53" i="18" s="1"/>
  <c r="N31" i="18"/>
  <c r="L53" i="18" s="1"/>
  <c r="P31" i="18"/>
  <c r="R31" i="18"/>
  <c r="N53" i="18" s="1"/>
  <c r="K52" i="18"/>
  <c r="F52" i="18"/>
  <c r="F24" i="18"/>
  <c r="G52" i="18" s="1"/>
  <c r="G24" i="18"/>
  <c r="H52" i="18" s="1"/>
  <c r="H24" i="18"/>
  <c r="I52" i="18" s="1"/>
  <c r="I24" i="18"/>
  <c r="J52" i="18" s="1"/>
  <c r="J24" i="18"/>
  <c r="E53" i="18" s="1"/>
  <c r="K24" i="18"/>
  <c r="F53" i="18" s="1"/>
  <c r="L24" i="18"/>
  <c r="G53" i="18" s="1"/>
  <c r="M24" i="18"/>
  <c r="N24" i="18"/>
  <c r="O24" i="18"/>
  <c r="P24" i="18"/>
  <c r="Q24" i="18"/>
  <c r="F54" i="18" s="1"/>
  <c r="D24" i="18"/>
  <c r="E52" i="18" s="1"/>
  <c r="M35" i="19" l="1"/>
  <c r="J34" i="20"/>
  <c r="M32" i="19"/>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D21" i="17" s="1"/>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A1" i="19" l="1"/>
  <c r="BD16" i="16"/>
  <c r="BC19" i="16" s="1"/>
  <c r="BC16" i="16"/>
  <c r="BB19" i="16" s="1"/>
  <c r="BB16" i="16"/>
  <c r="BA19" i="16" s="1"/>
  <c r="BA16" i="16"/>
  <c r="AP16" i="16"/>
  <c r="AO19" i="16" s="1"/>
  <c r="AO16" i="16"/>
  <c r="AN19" i="16" s="1"/>
  <c r="AN16" i="16"/>
  <c r="AM19" i="16" s="1"/>
  <c r="AM16" i="16"/>
  <c r="AL19" i="16" s="1"/>
  <c r="A2" i="17"/>
  <c r="O12" i="17"/>
  <c r="O11" i="17"/>
  <c r="O10" i="17"/>
  <c r="O9" i="17"/>
  <c r="N12" i="17"/>
  <c r="B25" i="20" s="1"/>
  <c r="N11" i="17"/>
  <c r="B24" i="20" s="1"/>
  <c r="N10" i="17"/>
  <c r="B23" i="20" s="1"/>
  <c r="N9" i="17"/>
  <c r="B22" i="20" s="1"/>
  <c r="F12" i="17"/>
  <c r="F11" i="17"/>
  <c r="F10" i="17"/>
  <c r="F9" i="17"/>
  <c r="E12" i="17"/>
  <c r="B6" i="20" s="1"/>
  <c r="E11" i="17"/>
  <c r="B5" i="20" s="1"/>
  <c r="E10" i="17"/>
  <c r="B4" i="20" s="1"/>
  <c r="E9" i="17"/>
  <c r="B3" i="20" s="1"/>
  <c r="C21" i="19"/>
  <c r="C20" i="19"/>
  <c r="C4" i="19"/>
  <c r="C27" i="19" s="1"/>
  <c r="C3" i="19"/>
  <c r="L7" i="17"/>
  <c r="C7" i="17"/>
  <c r="C4" i="17"/>
  <c r="C3" i="17"/>
  <c r="I21" i="17" s="1"/>
  <c r="B22" i="17"/>
  <c r="D22" i="17" s="1"/>
  <c r="O15" i="17"/>
  <c r="O14" i="17"/>
  <c r="L15" i="17"/>
  <c r="L14" i="17"/>
  <c r="O13" i="17"/>
  <c r="L13" i="17"/>
  <c r="L12" i="17"/>
  <c r="L11" i="17"/>
  <c r="L10" i="17"/>
  <c r="L9" i="17"/>
  <c r="N15" i="17"/>
  <c r="C33" i="20" s="1"/>
  <c r="N14" i="17"/>
  <c r="C32" i="20" s="1"/>
  <c r="N13" i="17"/>
  <c r="C31" i="20" s="1"/>
  <c r="K15" i="17"/>
  <c r="B33" i="20" s="1"/>
  <c r="K14" i="17"/>
  <c r="B32" i="20" s="1"/>
  <c r="K13" i="17"/>
  <c r="B31" i="20" s="1"/>
  <c r="K12" i="17"/>
  <c r="B29" i="20" s="1"/>
  <c r="K11" i="17"/>
  <c r="B28" i="20" s="1"/>
  <c r="K10" i="17"/>
  <c r="B27" i="20" s="1"/>
  <c r="K9" i="17"/>
  <c r="B26" i="20" s="1"/>
  <c r="F15" i="17"/>
  <c r="F14" i="17"/>
  <c r="F13" i="17"/>
  <c r="C15" i="17"/>
  <c r="C14" i="17"/>
  <c r="C13" i="17"/>
  <c r="C12" i="17"/>
  <c r="C11" i="17"/>
  <c r="C10" i="17"/>
  <c r="C9" i="17"/>
  <c r="E15" i="17"/>
  <c r="C15" i="20" s="1"/>
  <c r="B15" i="17"/>
  <c r="B15" i="20" s="1"/>
  <c r="E14" i="17"/>
  <c r="C14" i="20" s="1"/>
  <c r="B14" i="17"/>
  <c r="B14" i="20" s="1"/>
  <c r="E13" i="17"/>
  <c r="C13" i="20" s="1"/>
  <c r="B13" i="17"/>
  <c r="B13" i="20" s="1"/>
  <c r="B12" i="17"/>
  <c r="B11" i="17"/>
  <c r="B10" i="17"/>
  <c r="B9" i="17"/>
  <c r="B7" i="20" s="1"/>
  <c r="C44" i="19" l="1"/>
  <c r="E44" i="19" s="1"/>
  <c r="E21" i="19"/>
  <c r="B8" i="20"/>
  <c r="C43" i="19"/>
  <c r="E43" i="19" s="1"/>
  <c r="E20" i="19"/>
  <c r="E45" i="19"/>
  <c r="I20" i="19"/>
  <c r="C26" i="19"/>
  <c r="I43" i="19" s="1"/>
  <c r="V14" i="18"/>
  <c r="D52" i="18" s="1"/>
  <c r="AA18" i="16"/>
  <c r="D23" i="17"/>
  <c r="AB19" i="16" s="1"/>
  <c r="E22" i="19" l="1"/>
  <c r="AC18" i="16"/>
  <c r="AC19" i="16"/>
  <c r="C52" i="18" l="1"/>
</calcChain>
</file>

<file path=xl/sharedStrings.xml><?xml version="1.0" encoding="utf-8"?>
<sst xmlns="http://schemas.openxmlformats.org/spreadsheetml/2006/main" count="1050" uniqueCount="583">
  <si>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</si>
  <si>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</si>
  <si>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</si>
  <si>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</si>
  <si>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</si>
  <si>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</si>
  <si>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</si>
  <si>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</si>
  <si>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</si>
  <si>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</si>
  <si>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</si>
  <si>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</si>
  <si>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</si>
  <si>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</si>
  <si>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</si>
  <si>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</si>
  <si>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</si>
  <si>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</si>
  <si>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</si>
  <si>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</si>
  <si>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</si>
  <si>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</si>
  <si>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</si>
  <si>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</si>
  <si>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</si>
  <si>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</si>
  <si>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</si>
  <si>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</si>
  <si>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</si>
  <si>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</si>
  <si>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</si>
  <si>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</si>
  <si>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</si>
  <si>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</si>
  <si>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</si>
  <si>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</si>
  <si>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</si>
  <si>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</si>
  <si>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</si>
  <si>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</si>
  <si>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</si>
  <si>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</si>
  <si>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</si>
  <si>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</si>
  <si>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</si>
  <si>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</si>
  <si>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</si>
  <si>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</si>
  <si>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</si>
  <si>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</si>
  <si>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</si>
  <si>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</si>
  <si>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</si>
  <si>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</si>
  <si>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</si>
  <si>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</si>
  <si>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</si>
  <si>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</si>
  <si>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</si>
  <si>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</si>
  <si>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</si>
  <si>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</si>
  <si>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</si>
  <si>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</si>
  <si>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</si>
  <si>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</si>
  <si>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</si>
  <si>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</si>
  <si>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</si>
  <si>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</si>
  <si>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</si>
  <si>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</si>
  <si>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</si>
  <si>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</si>
  <si>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</si>
  <si>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</si>
  <si>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</si>
  <si>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</si>
  <si>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</si>
  <si>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</si>
  <si>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</si>
  <si>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</si>
  <si>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</si>
  <si>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</si>
  <si>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</si>
  <si>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</si>
  <si>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</si>
  <si>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</si>
  <si>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</si>
  <si>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</si>
  <si>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</si>
  <si>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</si>
  <si>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</si>
  <si>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</si>
  <si>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</si>
  <si>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</si>
  <si>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</si>
  <si>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</si>
  <si>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</si>
  <si>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</si>
  <si>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</si>
  <si>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</si>
  <si>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</si>
  <si>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</si>
  <si>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</si>
  <si>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</si>
  <si>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</si>
  <si>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</si>
  <si>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</si>
  <si>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</si>
  <si>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</si>
  <si>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</si>
  <si>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</si>
  <si>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</si>
  <si>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</si>
  <si>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</si>
  <si>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</si>
  <si>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</si>
  <si>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</si>
  <si>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</si>
  <si>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</si>
  <si>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</si>
  <si>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</si>
  <si>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</si>
  <si>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</si>
  <si>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</si>
  <si>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</si>
  <si>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</si>
  <si>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</si>
  <si>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</si>
  <si>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</si>
  <si>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</si>
  <si>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</si>
  <si>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</si>
  <si>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</si>
  <si>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</si>
  <si>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</si>
  <si>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</si>
  <si>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</si>
  <si>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</si>
  <si>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</si>
  <si>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</si>
  <si>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</si>
  <si>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</si>
  <si>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</si>
  <si>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</si>
  <si>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</si>
  <si>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</si>
  <si>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</si>
  <si>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</si>
  <si>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</si>
  <si>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</si>
  <si>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</si>
  <si>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090-△△△△-○○○○</t>
    <phoneticPr fontId="7"/>
  </si>
  <si>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</si>
  <si>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</si>
  <si>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</si>
  <si>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</si>
  <si>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</si>
  <si>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</si>
  <si>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</si>
  <si>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</si>
  <si>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</si>
  <si>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</si>
  <si>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</si>
  <si>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</si>
  <si>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</si>
  <si>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</si>
  <si>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</si>
  <si>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</si>
  <si>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</si>
  <si>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</si>
  <si>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</si>
  <si>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</si>
  <si>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</si>
  <si>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</si>
  <si>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</si>
  <si>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</si>
  <si>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</si>
  <si>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</si>
  <si>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</si>
  <si>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</si>
  <si>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</si>
  <si>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</si>
  <si>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</si>
  <si>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</si>
  <si>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</si>
  <si>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</si>
  <si>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</si>
  <si>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</si>
  <si>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</si>
  <si>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</si>
  <si>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</si>
  <si>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</si>
  <si>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</si>
  <si>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</si>
  <si>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</si>
  <si>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</si>
  <si>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</si>
  <si>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</si>
  <si>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</si>
  <si>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</si>
  <si>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</si>
  <si>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</si>
  <si>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</si>
  <si>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</si>
  <si>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</si>
  <si>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</si>
  <si>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</si>
  <si>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</si>
  <si>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</si>
  <si>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</si>
  <si>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</si>
  <si>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</si>
  <si>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</si>
  <si>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</si>
  <si>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</si>
  <si>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</si>
  <si>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</si>
  <si>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</si>
  <si>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</si>
  <si>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</si>
  <si>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</si>
  <si>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</si>
  <si>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</si>
  <si>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</si>
  <si>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</si>
  <si>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455-0067</t>
  </si>
  <si>
    <t>442-0862</t>
  </si>
  <si>
    <t>愛知県豊橋市高師本郷町竹ノ内90-1</t>
    <phoneticPr fontId="3"/>
  </si>
  <si>
    <t>愛知県蒲郡市新井町１３番地１８号</t>
    <phoneticPr fontId="3"/>
  </si>
  <si>
    <t>参加費</t>
    <rPh sb="0" eb="3">
      <t>サンカヒ</t>
    </rPh>
    <phoneticPr fontId="7"/>
  </si>
  <si>
    <t>知多市立旭南中学校</t>
  </si>
  <si>
    <t>知多市金沢字中向山１３２</t>
  </si>
  <si>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</si>
  <si>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</si>
  <si>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</si>
  <si>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</si>
  <si>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</si>
  <si>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</si>
  <si>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</si>
  <si>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</si>
  <si>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</si>
  <si>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</si>
  <si>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</si>
  <si>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</si>
  <si>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</si>
  <si>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</si>
  <si>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</si>
  <si>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</si>
  <si>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</si>
  <si>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</si>
  <si>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</si>
  <si>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</si>
  <si>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</si>
  <si>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</si>
  <si>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</si>
  <si>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</si>
  <si>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</si>
  <si>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</si>
  <si>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</si>
  <si>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</si>
  <si>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</si>
  <si>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</si>
  <si>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</si>
  <si>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</si>
  <si>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</si>
  <si>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</si>
  <si>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</si>
  <si>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</si>
  <si>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</si>
  <si>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</si>
  <si>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</si>
  <si>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</si>
  <si>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</si>
  <si>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</si>
  <si>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</si>
  <si>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</si>
  <si>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</si>
  <si>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</si>
  <si>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</si>
  <si>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</si>
  <si>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</si>
  <si>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</si>
  <si>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</si>
  <si>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</si>
  <si>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</si>
  <si>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</si>
  <si>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</si>
  <si>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</si>
  <si>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</si>
  <si>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</si>
  <si>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</si>
  <si>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</si>
  <si>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</si>
  <si>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</si>
  <si>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</si>
  <si>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</si>
  <si>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</si>
  <si>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</si>
  <si>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</si>
  <si>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</si>
  <si>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</si>
  <si>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</si>
  <si>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</si>
  <si>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</si>
  <si>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</si>
  <si>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</si>
  <si>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</si>
  <si>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</si>
  <si>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</si>
  <si>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</si>
  <si>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</si>
  <si>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</si>
  <si>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</si>
  <si>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</si>
  <si>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</si>
  <si>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</si>
  <si>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</si>
  <si>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</si>
  <si>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</si>
  <si>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</si>
  <si>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</si>
  <si>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</si>
  <si>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</si>
  <si>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</si>
  <si>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</si>
  <si>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</si>
  <si>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</si>
  <si>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</si>
  <si>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</si>
  <si>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</si>
  <si>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</si>
  <si>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</si>
  <si>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</si>
  <si>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</si>
  <si>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</si>
  <si>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</si>
  <si>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</si>
  <si>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</si>
  <si>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</si>
  <si>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</si>
  <si>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</si>
  <si>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</si>
  <si>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</si>
  <si>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</si>
  <si>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</si>
  <si>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</si>
  <si>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</si>
  <si>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</si>
  <si>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</si>
  <si>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</si>
  <si>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</si>
  <si>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</si>
  <si>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</si>
  <si>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</si>
  <si>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</si>
  <si>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</si>
  <si>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</si>
  <si>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</si>
  <si>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</si>
  <si>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</si>
  <si>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</si>
  <si>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</si>
  <si>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</si>
  <si>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</si>
  <si>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</si>
  <si>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</si>
  <si>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</si>
  <si>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</si>
  <si>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</si>
  <si>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</si>
  <si>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</si>
  <si>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</si>
  <si>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</si>
  <si>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</si>
  <si>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</si>
  <si>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</si>
  <si>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</si>
  <si>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</si>
  <si>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</si>
  <si>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</si>
  <si>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</si>
  <si>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</si>
  <si>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</si>
  <si>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</si>
  <si>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</si>
  <si>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</si>
  <si>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</si>
  <si>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</si>
  <si>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</si>
  <si>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</si>
  <si>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</si>
  <si>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</si>
  <si>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</si>
  <si>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</si>
  <si>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</si>
  <si>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</si>
  <si>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</si>
  <si>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</si>
  <si>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</si>
  <si>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</si>
  <si>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</si>
  <si>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</si>
  <si>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</si>
  <si>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</si>
  <si>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</si>
  <si>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</si>
  <si>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</si>
  <si>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</si>
  <si>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</si>
  <si>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</si>
  <si>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</si>
  <si>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</si>
  <si>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</si>
  <si>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</si>
  <si>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</si>
  <si>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</si>
  <si>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</si>
  <si>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</si>
  <si>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</si>
  <si>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</si>
  <si>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</si>
  <si>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</si>
  <si>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</si>
  <si>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</si>
  <si>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</si>
  <si>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</si>
  <si>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</si>
  <si>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</si>
  <si>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</si>
  <si>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</si>
  <si>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</si>
  <si>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</si>
  <si>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</si>
  <si>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</si>
  <si>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</si>
  <si>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</si>
  <si>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</si>
  <si>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</si>
  <si>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</si>
  <si>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</si>
  <si>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</si>
  <si>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</si>
  <si>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</si>
  <si>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</si>
  <si>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</si>
  <si>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</si>
  <si>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</si>
  <si>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</si>
  <si>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</si>
  <si>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</si>
  <si>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</si>
  <si>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</si>
  <si>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</si>
  <si>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</si>
  <si>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</si>
  <si>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</si>
  <si>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</si>
  <si>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</si>
  <si>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</si>
  <si>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</si>
  <si>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</si>
  <si>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</si>
  <si>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</si>
  <si>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</si>
  <si>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</si>
  <si>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</si>
  <si>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</si>
  <si>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※２名以上の参加者がいる団体の引率責任者は２名まで、１名参加の引率責任者は１名です。</t>
  </si>
  <si>
    <t>西尾市立鶴城中学校</t>
    <phoneticPr fontId="3"/>
  </si>
  <si>
    <t>445-0805</t>
  </si>
  <si>
    <t>愛知県西尾市鶴城町上道天1番地２</t>
    <rPh sb="0" eb="3">
      <t>アイチケン</t>
    </rPh>
    <phoneticPr fontId="3"/>
  </si>
  <si>
    <t>知多半島ジュニアバドミントンクラブ</t>
    <rPh sb="0" eb="2">
      <t>チタ</t>
    </rPh>
    <rPh sb="2" eb="4">
      <t>ハントウ</t>
    </rPh>
    <phoneticPr fontId="18"/>
  </si>
  <si>
    <t>知多半島Jr.</t>
    <rPh sb="0" eb="4">
      <t>チタハントウ</t>
    </rPh>
    <phoneticPr fontId="18"/>
  </si>
  <si>
    <t>このシートは絶対に触らないでください。</t>
    <rPh sb="6" eb="8">
      <t>ゼッタイ</t>
    </rPh>
    <rPh sb="9" eb="10">
      <t>サワ</t>
    </rPh>
    <phoneticPr fontId="42"/>
  </si>
  <si>
    <t>ＭＳ</t>
    <phoneticPr fontId="42"/>
  </si>
  <si>
    <t>ＭＳ</t>
  </si>
  <si>
    <t>ＭＤ</t>
    <phoneticPr fontId="42"/>
  </si>
  <si>
    <t>ＭＤ</t>
  </si>
  <si>
    <t>ＷＳ</t>
    <phoneticPr fontId="42"/>
  </si>
  <si>
    <t>ＷＳ</t>
  </si>
  <si>
    <t>ＷＤ</t>
    <phoneticPr fontId="42"/>
  </si>
  <si>
    <t>ＷＤ</t>
  </si>
  <si>
    <t>参加費単　１２００円×</t>
    <rPh sb="0" eb="3">
      <t>サンカヒ</t>
    </rPh>
    <rPh sb="3" eb="4">
      <t>タン</t>
    </rPh>
    <rPh sb="9" eb="10">
      <t>エン</t>
    </rPh>
    <phoneticPr fontId="12"/>
  </si>
  <si>
    <t>参加費複　２４００円×</t>
    <rPh sb="0" eb="3">
      <t>サンカヒ</t>
    </rPh>
    <rPh sb="3" eb="4">
      <t>フク</t>
    </rPh>
    <rPh sb="9" eb="10">
      <t>エン</t>
    </rPh>
    <phoneticPr fontId="12"/>
  </si>
  <si>
    <t>旭南中</t>
    <rPh sb="0" eb="1">
      <t>アサヒ</t>
    </rPh>
    <rPh sb="1" eb="2">
      <t>ナン</t>
    </rPh>
    <rPh sb="2" eb="3">
      <t>チュウ</t>
    </rPh>
    <phoneticPr fontId="7"/>
  </si>
  <si>
    <t>地域クラブ活動チーム名</t>
    <rPh sb="0" eb="2">
      <t>チイキ</t>
    </rPh>
    <rPh sb="5" eb="7">
      <t>カツドウ</t>
    </rPh>
    <rPh sb="10" eb="11">
      <t>メイ</t>
    </rPh>
    <phoneticPr fontId="6"/>
  </si>
  <si>
    <t>チーム名略称</t>
    <rPh sb="3" eb="4">
      <t>メイ</t>
    </rPh>
    <rPh sb="4" eb="6">
      <t>リャクショウ</t>
    </rPh>
    <phoneticPr fontId="18"/>
  </si>
  <si>
    <t>大府中</t>
    <rPh sb="0" eb="1">
      <t>ダイ</t>
    </rPh>
    <rPh sb="1" eb="2">
      <t>フ</t>
    </rPh>
    <rPh sb="2" eb="3">
      <t>チュウ</t>
    </rPh>
    <phoneticPr fontId="2"/>
  </si>
  <si>
    <t>大府西中</t>
    <rPh sb="0" eb="2">
      <t>オオブ</t>
    </rPh>
    <rPh sb="2" eb="3">
      <t>ニシ</t>
    </rPh>
    <rPh sb="3" eb="4">
      <t>チュウ</t>
    </rPh>
    <phoneticPr fontId="2"/>
  </si>
  <si>
    <t>大府北中</t>
    <rPh sb="0" eb="2">
      <t>オオブ</t>
    </rPh>
    <rPh sb="2" eb="3">
      <t>キタ</t>
    </rPh>
    <rPh sb="3" eb="4">
      <t>チュウ</t>
    </rPh>
    <phoneticPr fontId="2"/>
  </si>
  <si>
    <t>大府南中</t>
    <rPh sb="0" eb="2">
      <t>オオブ</t>
    </rPh>
    <rPh sb="2" eb="3">
      <t>ミナミ</t>
    </rPh>
    <rPh sb="3" eb="4">
      <t>チュウ</t>
    </rPh>
    <phoneticPr fontId="2"/>
  </si>
  <si>
    <t>阿久比中</t>
    <rPh sb="0" eb="3">
      <t>アグイ</t>
    </rPh>
    <rPh sb="3" eb="4">
      <t>チュウ</t>
    </rPh>
    <phoneticPr fontId="2"/>
  </si>
  <si>
    <t>半田中</t>
    <rPh sb="0" eb="1">
      <t>ハン</t>
    </rPh>
    <rPh sb="1" eb="2">
      <t>タ</t>
    </rPh>
    <rPh sb="2" eb="3">
      <t>チュウ</t>
    </rPh>
    <phoneticPr fontId="2"/>
  </si>
  <si>
    <t>成岩中</t>
    <rPh sb="0" eb="1">
      <t>シゲル</t>
    </rPh>
    <rPh sb="1" eb="2">
      <t>イワ</t>
    </rPh>
    <rPh sb="2" eb="3">
      <t>チュウ</t>
    </rPh>
    <phoneticPr fontId="2"/>
  </si>
  <si>
    <t>乙川中</t>
    <rPh sb="0" eb="1">
      <t>オツ</t>
    </rPh>
    <rPh sb="1" eb="2">
      <t>カワ</t>
    </rPh>
    <rPh sb="2" eb="3">
      <t>チュウ</t>
    </rPh>
    <phoneticPr fontId="2"/>
  </si>
  <si>
    <t>武豊中</t>
    <rPh sb="0" eb="1">
      <t>タケシ</t>
    </rPh>
    <rPh sb="1" eb="2">
      <t>ユタカ</t>
    </rPh>
    <rPh sb="2" eb="3">
      <t>チュウ</t>
    </rPh>
    <phoneticPr fontId="2"/>
  </si>
  <si>
    <t>鬼崎中</t>
    <rPh sb="0" eb="1">
      <t>オニ</t>
    </rPh>
    <rPh sb="1" eb="2">
      <t>ザキ</t>
    </rPh>
    <rPh sb="2" eb="3">
      <t>チュウ</t>
    </rPh>
    <phoneticPr fontId="2"/>
  </si>
  <si>
    <t>常滑中</t>
    <rPh sb="0" eb="1">
      <t>ツネ</t>
    </rPh>
    <rPh sb="1" eb="2">
      <t>ヌメ</t>
    </rPh>
    <rPh sb="2" eb="3">
      <t>チュウ</t>
    </rPh>
    <phoneticPr fontId="2"/>
  </si>
  <si>
    <t>加木屋中</t>
    <rPh sb="0" eb="3">
      <t>カギヤ</t>
    </rPh>
    <rPh sb="3" eb="4">
      <t>チュウ</t>
    </rPh>
    <phoneticPr fontId="2"/>
  </si>
  <si>
    <t>旭南中</t>
    <rPh sb="2" eb="3">
      <t>チュウ</t>
    </rPh>
    <phoneticPr fontId="2"/>
  </si>
  <si>
    <t>淑徳中</t>
    <rPh sb="0" eb="1">
      <t>シュク</t>
    </rPh>
    <rPh sb="1" eb="2">
      <t>トク</t>
    </rPh>
    <rPh sb="2" eb="3">
      <t>チュウ</t>
    </rPh>
    <phoneticPr fontId="3"/>
  </si>
  <si>
    <t>名大附中</t>
    <rPh sb="0" eb="2">
      <t>メイダイ</t>
    </rPh>
    <rPh sb="2" eb="3">
      <t>フ</t>
    </rPh>
    <rPh sb="3" eb="4">
      <t>チュウ</t>
    </rPh>
    <phoneticPr fontId="3"/>
  </si>
  <si>
    <t>名経大市邨中</t>
    <rPh sb="0" eb="1">
      <t>メイ</t>
    </rPh>
    <rPh sb="1" eb="2">
      <t>キョウ</t>
    </rPh>
    <rPh sb="2" eb="3">
      <t>ダイ</t>
    </rPh>
    <rPh sb="3" eb="4">
      <t>シ</t>
    </rPh>
    <rPh sb="4" eb="5">
      <t>ムラ</t>
    </rPh>
    <rPh sb="5" eb="6">
      <t>チュウ</t>
    </rPh>
    <phoneticPr fontId="3"/>
  </si>
  <si>
    <t>愛工大附中</t>
    <rPh sb="0" eb="1">
      <t>アイ</t>
    </rPh>
    <rPh sb="1" eb="3">
      <t>コウダイ</t>
    </rPh>
    <rPh sb="3" eb="4">
      <t>フ</t>
    </rPh>
    <rPh sb="4" eb="5">
      <t>チュウ</t>
    </rPh>
    <phoneticPr fontId="3"/>
  </si>
  <si>
    <t>東海中</t>
    <rPh sb="0" eb="1">
      <t>ヒガシ</t>
    </rPh>
    <rPh sb="1" eb="2">
      <t>ウミ</t>
    </rPh>
    <rPh sb="2" eb="3">
      <t>チュウ</t>
    </rPh>
    <phoneticPr fontId="3"/>
  </si>
  <si>
    <t>南山中</t>
    <rPh sb="0" eb="1">
      <t>ミナミ</t>
    </rPh>
    <rPh sb="1" eb="2">
      <t>ヤマ</t>
    </rPh>
    <rPh sb="2" eb="3">
      <t>チュウ</t>
    </rPh>
    <phoneticPr fontId="3"/>
  </si>
  <si>
    <t>椙山中</t>
    <rPh sb="0" eb="1">
      <t>スギ</t>
    </rPh>
    <rPh sb="1" eb="2">
      <t>ヤマ</t>
    </rPh>
    <rPh sb="2" eb="3">
      <t>チュウ</t>
    </rPh>
    <phoneticPr fontId="3"/>
  </si>
  <si>
    <t>名古屋中</t>
    <rPh sb="0" eb="3">
      <t>ナゴヤ</t>
    </rPh>
    <rPh sb="3" eb="4">
      <t>チュウ</t>
    </rPh>
    <phoneticPr fontId="3"/>
  </si>
  <si>
    <t>萩山中</t>
    <rPh sb="0" eb="1">
      <t>ハギ</t>
    </rPh>
    <rPh sb="1" eb="2">
      <t>ヤマ</t>
    </rPh>
    <rPh sb="2" eb="3">
      <t>チュウ</t>
    </rPh>
    <phoneticPr fontId="3"/>
  </si>
  <si>
    <t>藤森中</t>
    <rPh sb="0" eb="1">
      <t>フジ</t>
    </rPh>
    <rPh sb="1" eb="2">
      <t>モリ</t>
    </rPh>
    <rPh sb="2" eb="3">
      <t>チュウ</t>
    </rPh>
    <phoneticPr fontId="3"/>
  </si>
  <si>
    <t>鎌倉台中</t>
    <rPh sb="0" eb="2">
      <t>カマクラ</t>
    </rPh>
    <rPh sb="2" eb="3">
      <t>ダイ</t>
    </rPh>
    <rPh sb="3" eb="4">
      <t>チュウ</t>
    </rPh>
    <phoneticPr fontId="3"/>
  </si>
  <si>
    <t>猪高中</t>
    <rPh sb="0" eb="1">
      <t>イノシシ</t>
    </rPh>
    <rPh sb="1" eb="2">
      <t>タカ</t>
    </rPh>
    <rPh sb="2" eb="3">
      <t>チュウ</t>
    </rPh>
    <phoneticPr fontId="3"/>
  </si>
  <si>
    <t>高針台中</t>
    <rPh sb="0" eb="3">
      <t>タカバリダイ</t>
    </rPh>
    <rPh sb="3" eb="4">
      <t>チュウ</t>
    </rPh>
    <phoneticPr fontId="3"/>
  </si>
  <si>
    <t>有松中</t>
    <rPh sb="0" eb="1">
      <t>ユウ</t>
    </rPh>
    <rPh sb="1" eb="2">
      <t>マツ</t>
    </rPh>
    <rPh sb="2" eb="3">
      <t>チュウ</t>
    </rPh>
    <phoneticPr fontId="3"/>
  </si>
  <si>
    <t>若水中</t>
    <rPh sb="0" eb="1">
      <t>ワカ</t>
    </rPh>
    <rPh sb="1" eb="2">
      <t>ミズ</t>
    </rPh>
    <rPh sb="2" eb="3">
      <t>チュウ</t>
    </rPh>
    <phoneticPr fontId="3"/>
  </si>
  <si>
    <t>港北中</t>
    <rPh sb="0" eb="1">
      <t>ミナト</t>
    </rPh>
    <rPh sb="1" eb="2">
      <t>キタ</t>
    </rPh>
    <rPh sb="2" eb="3">
      <t>チュウ</t>
    </rPh>
    <phoneticPr fontId="3"/>
  </si>
  <si>
    <t>原中　</t>
    <rPh sb="0" eb="1">
      <t>ハラ</t>
    </rPh>
    <rPh sb="1" eb="2">
      <t>チュウ</t>
    </rPh>
    <phoneticPr fontId="3"/>
  </si>
  <si>
    <t>猪子石中</t>
    <rPh sb="0" eb="3">
      <t>イノコイシ</t>
    </rPh>
    <rPh sb="3" eb="4">
      <t>チュウ</t>
    </rPh>
    <phoneticPr fontId="3"/>
  </si>
  <si>
    <t>守山北中</t>
    <rPh sb="0" eb="2">
      <t>モリヤマ</t>
    </rPh>
    <rPh sb="2" eb="3">
      <t>キタ</t>
    </rPh>
    <rPh sb="3" eb="4">
      <t>チュウ</t>
    </rPh>
    <phoneticPr fontId="3"/>
  </si>
  <si>
    <t>守山中</t>
    <rPh sb="0" eb="1">
      <t>マモル</t>
    </rPh>
    <rPh sb="1" eb="2">
      <t>ヤマ</t>
    </rPh>
    <rPh sb="2" eb="3">
      <t>チュウ</t>
    </rPh>
    <phoneticPr fontId="3"/>
  </si>
  <si>
    <t>守山東中</t>
    <rPh sb="0" eb="2">
      <t>モリヤマ</t>
    </rPh>
    <rPh sb="2" eb="3">
      <t>ヒガシ</t>
    </rPh>
    <rPh sb="3" eb="4">
      <t>チュウ</t>
    </rPh>
    <phoneticPr fontId="3"/>
  </si>
  <si>
    <t>神丘中</t>
    <rPh sb="0" eb="1">
      <t>カミ</t>
    </rPh>
    <rPh sb="1" eb="2">
      <t>オカ</t>
    </rPh>
    <rPh sb="2" eb="3">
      <t>チュウ</t>
    </rPh>
    <phoneticPr fontId="3"/>
  </si>
  <si>
    <t>春日井中部中</t>
    <rPh sb="0" eb="3">
      <t>カスガイ</t>
    </rPh>
    <rPh sb="3" eb="5">
      <t>チュウブ</t>
    </rPh>
    <rPh sb="5" eb="6">
      <t>チュウ</t>
    </rPh>
    <phoneticPr fontId="3"/>
  </si>
  <si>
    <t>春日井東部中</t>
    <rPh sb="0" eb="3">
      <t>カスガイ</t>
    </rPh>
    <rPh sb="3" eb="5">
      <t>トウブ</t>
    </rPh>
    <rPh sb="5" eb="6">
      <t>チュウ</t>
    </rPh>
    <phoneticPr fontId="3"/>
  </si>
  <si>
    <t>鷹来中</t>
    <rPh sb="0" eb="1">
      <t>タカ</t>
    </rPh>
    <rPh sb="1" eb="2">
      <t>ク</t>
    </rPh>
    <rPh sb="2" eb="3">
      <t>チュウ</t>
    </rPh>
    <phoneticPr fontId="3"/>
  </si>
  <si>
    <t>南城中</t>
    <rPh sb="0" eb="1">
      <t>ミナミ</t>
    </rPh>
    <rPh sb="1" eb="2">
      <t>シロ</t>
    </rPh>
    <rPh sb="2" eb="3">
      <t>チュウ</t>
    </rPh>
    <phoneticPr fontId="3"/>
  </si>
  <si>
    <t>松原中</t>
    <rPh sb="0" eb="1">
      <t>マツ</t>
    </rPh>
    <rPh sb="1" eb="2">
      <t>ハラ</t>
    </rPh>
    <rPh sb="2" eb="3">
      <t>チュウ</t>
    </rPh>
    <phoneticPr fontId="3"/>
  </si>
  <si>
    <t>岩成台中</t>
    <rPh sb="0" eb="3">
      <t>イワナリダイ</t>
    </rPh>
    <rPh sb="3" eb="4">
      <t>チュウ</t>
    </rPh>
    <phoneticPr fontId="3"/>
  </si>
  <si>
    <t>柏原中</t>
    <rPh sb="0" eb="1">
      <t>カシワ</t>
    </rPh>
    <rPh sb="1" eb="2">
      <t>ハラ</t>
    </rPh>
    <rPh sb="2" eb="3">
      <t>チュウ</t>
    </rPh>
    <phoneticPr fontId="3"/>
  </si>
  <si>
    <t>春日井西部中</t>
    <rPh sb="0" eb="3">
      <t>カスガイ</t>
    </rPh>
    <rPh sb="3" eb="5">
      <t>セイブ</t>
    </rPh>
    <rPh sb="5" eb="6">
      <t>チュウ</t>
    </rPh>
    <phoneticPr fontId="3"/>
  </si>
  <si>
    <t>石尾台中</t>
    <rPh sb="0" eb="3">
      <t>イシオダイ</t>
    </rPh>
    <rPh sb="3" eb="4">
      <t>チュウ</t>
    </rPh>
    <phoneticPr fontId="3"/>
  </si>
  <si>
    <t>高蔵寺中</t>
    <rPh sb="0" eb="3">
      <t>コウゾウジ</t>
    </rPh>
    <rPh sb="3" eb="4">
      <t>チュウ</t>
    </rPh>
    <phoneticPr fontId="3"/>
  </si>
  <si>
    <t>聖霊中</t>
    <rPh sb="0" eb="1">
      <t>セイ</t>
    </rPh>
    <rPh sb="1" eb="2">
      <t>レイ</t>
    </rPh>
    <rPh sb="2" eb="3">
      <t>チュウ</t>
    </rPh>
    <phoneticPr fontId="3"/>
  </si>
  <si>
    <t>大成中</t>
    <rPh sb="0" eb="1">
      <t>ダイ</t>
    </rPh>
    <rPh sb="1" eb="2">
      <t>シゲル</t>
    </rPh>
    <rPh sb="2" eb="3">
      <t>チュウ</t>
    </rPh>
    <phoneticPr fontId="3"/>
  </si>
  <si>
    <t>長久手北中</t>
    <rPh sb="0" eb="3">
      <t>ナガクテ</t>
    </rPh>
    <rPh sb="3" eb="4">
      <t>キタ</t>
    </rPh>
    <rPh sb="4" eb="5">
      <t>チュウ</t>
    </rPh>
    <phoneticPr fontId="3"/>
  </si>
  <si>
    <t>長久手中</t>
    <rPh sb="0" eb="3">
      <t>ナガクテ</t>
    </rPh>
    <rPh sb="3" eb="4">
      <t>チュウ</t>
    </rPh>
    <phoneticPr fontId="3"/>
  </si>
  <si>
    <t>岩崎中</t>
    <rPh sb="0" eb="1">
      <t>ガン</t>
    </rPh>
    <rPh sb="1" eb="2">
      <t>ザキ</t>
    </rPh>
    <rPh sb="2" eb="3">
      <t>チュウ</t>
    </rPh>
    <phoneticPr fontId="3"/>
  </si>
  <si>
    <t>篠岡中</t>
    <rPh sb="0" eb="1">
      <t>シノ</t>
    </rPh>
    <rPh sb="1" eb="2">
      <t>オカ</t>
    </rPh>
    <rPh sb="2" eb="3">
      <t>チュウ</t>
    </rPh>
    <phoneticPr fontId="3"/>
  </si>
  <si>
    <t>桃陵中</t>
    <rPh sb="0" eb="1">
      <t>モモ</t>
    </rPh>
    <rPh sb="1" eb="2">
      <t>リョウ</t>
    </rPh>
    <rPh sb="2" eb="3">
      <t>チュウ</t>
    </rPh>
    <phoneticPr fontId="3"/>
  </si>
  <si>
    <t>尾張旭東中</t>
    <rPh sb="0" eb="3">
      <t>オワリアサヒ</t>
    </rPh>
    <rPh sb="3" eb="4">
      <t>ヒガシ</t>
    </rPh>
    <rPh sb="4" eb="5">
      <t>チュウ</t>
    </rPh>
    <phoneticPr fontId="3"/>
  </si>
  <si>
    <t>旭中</t>
    <rPh sb="1" eb="2">
      <t>チュウ</t>
    </rPh>
    <phoneticPr fontId="3"/>
  </si>
  <si>
    <t>佐織西中</t>
    <rPh sb="0" eb="2">
      <t>サオリ</t>
    </rPh>
    <rPh sb="2" eb="3">
      <t>ニシ</t>
    </rPh>
    <rPh sb="3" eb="4">
      <t>チュウ</t>
    </rPh>
    <phoneticPr fontId="3"/>
  </si>
  <si>
    <t>瀬戸南山中</t>
    <rPh sb="0" eb="2">
      <t>セト</t>
    </rPh>
    <rPh sb="2" eb="4">
      <t>ミナミヤマ</t>
    </rPh>
    <rPh sb="4" eb="5">
      <t>チュウ</t>
    </rPh>
    <phoneticPr fontId="3"/>
  </si>
  <si>
    <t>水野中</t>
    <rPh sb="0" eb="1">
      <t>ミズ</t>
    </rPh>
    <rPh sb="1" eb="2">
      <t>ノ</t>
    </rPh>
    <rPh sb="2" eb="3">
      <t>チュウ</t>
    </rPh>
    <phoneticPr fontId="3"/>
  </si>
  <si>
    <t>幡山中</t>
    <rPh sb="0" eb="1">
      <t>ハタ</t>
    </rPh>
    <rPh sb="1" eb="2">
      <t>ヤマ</t>
    </rPh>
    <rPh sb="2" eb="3">
      <t>チュウ</t>
    </rPh>
    <phoneticPr fontId="3"/>
  </si>
  <si>
    <t>尾西第二中</t>
    <rPh sb="0" eb="2">
      <t>ビサイ</t>
    </rPh>
    <rPh sb="2" eb="4">
      <t>ダイニ</t>
    </rPh>
    <rPh sb="4" eb="5">
      <t>チュウ</t>
    </rPh>
    <phoneticPr fontId="3"/>
  </si>
  <si>
    <t>豊川中部中</t>
    <rPh sb="0" eb="2">
      <t>トヨカワ</t>
    </rPh>
    <rPh sb="2" eb="4">
      <t>チュウブ</t>
    </rPh>
    <rPh sb="4" eb="5">
      <t>チュウ</t>
    </rPh>
    <phoneticPr fontId="3"/>
  </si>
  <si>
    <t>豊川南部中</t>
    <rPh sb="0" eb="2">
      <t>トヨカワ</t>
    </rPh>
    <rPh sb="2" eb="4">
      <t>ナンブ</t>
    </rPh>
    <rPh sb="4" eb="5">
      <t>チュウ</t>
    </rPh>
    <phoneticPr fontId="3"/>
  </si>
  <si>
    <t>豊川西部中</t>
    <rPh sb="0" eb="2">
      <t>トヨカワ</t>
    </rPh>
    <rPh sb="2" eb="4">
      <t>セイブ</t>
    </rPh>
    <rPh sb="4" eb="5">
      <t>チュウ</t>
    </rPh>
    <phoneticPr fontId="3"/>
  </si>
  <si>
    <t>高師台中</t>
    <rPh sb="0" eb="1">
      <t>タカ</t>
    </rPh>
    <rPh sb="1" eb="2">
      <t>シ</t>
    </rPh>
    <rPh sb="2" eb="3">
      <t>ダイ</t>
    </rPh>
    <rPh sb="3" eb="4">
      <t>チュウ</t>
    </rPh>
    <phoneticPr fontId="3"/>
  </si>
  <si>
    <t>豊橋南稜中</t>
    <rPh sb="0" eb="2">
      <t>トヨハシ</t>
    </rPh>
    <rPh sb="2" eb="4">
      <t>ナンリョウ</t>
    </rPh>
    <rPh sb="4" eb="5">
      <t>チュウ</t>
    </rPh>
    <phoneticPr fontId="3"/>
  </si>
  <si>
    <t>章南中</t>
    <rPh sb="0" eb="1">
      <t>ショウ</t>
    </rPh>
    <rPh sb="1" eb="2">
      <t>ナン</t>
    </rPh>
    <rPh sb="2" eb="3">
      <t>チュウ</t>
    </rPh>
    <phoneticPr fontId="3"/>
  </si>
  <si>
    <t>本郷中</t>
    <rPh sb="0" eb="1">
      <t>ホン</t>
    </rPh>
    <rPh sb="1" eb="2">
      <t>ゴウ</t>
    </rPh>
    <rPh sb="2" eb="3">
      <t>チュウ</t>
    </rPh>
    <phoneticPr fontId="3"/>
  </si>
  <si>
    <t>高豊中</t>
    <rPh sb="0" eb="1">
      <t>コウ</t>
    </rPh>
    <rPh sb="1" eb="2">
      <t>ユタカ</t>
    </rPh>
    <rPh sb="2" eb="3">
      <t>チュウ</t>
    </rPh>
    <phoneticPr fontId="3"/>
  </si>
  <si>
    <t>岡崎東海中</t>
    <rPh sb="0" eb="2">
      <t>オカザキ</t>
    </rPh>
    <rPh sb="2" eb="4">
      <t>トウカイ</t>
    </rPh>
    <rPh sb="4" eb="5">
      <t>チュウ</t>
    </rPh>
    <phoneticPr fontId="3"/>
  </si>
  <si>
    <t>六ツ美中</t>
    <rPh sb="0" eb="1">
      <t>ム</t>
    </rPh>
    <rPh sb="2" eb="3">
      <t>ミ</t>
    </rPh>
    <rPh sb="3" eb="4">
      <t>チュウ</t>
    </rPh>
    <phoneticPr fontId="3"/>
  </si>
  <si>
    <t>六ツ美北中</t>
    <rPh sb="0" eb="1">
      <t>ム</t>
    </rPh>
    <rPh sb="2" eb="3">
      <t>ミ</t>
    </rPh>
    <rPh sb="3" eb="4">
      <t>キタ</t>
    </rPh>
    <rPh sb="4" eb="5">
      <t>チュウ</t>
    </rPh>
    <phoneticPr fontId="3"/>
  </si>
  <si>
    <t>矢作北中</t>
    <rPh sb="0" eb="2">
      <t>ヤハギ</t>
    </rPh>
    <rPh sb="2" eb="3">
      <t>キタ</t>
    </rPh>
    <rPh sb="3" eb="4">
      <t>チュウ</t>
    </rPh>
    <phoneticPr fontId="3"/>
  </si>
  <si>
    <t>竜海中</t>
    <rPh sb="0" eb="1">
      <t>リュウ</t>
    </rPh>
    <rPh sb="1" eb="2">
      <t>ウミ</t>
    </rPh>
    <rPh sb="2" eb="3">
      <t>チュウ</t>
    </rPh>
    <phoneticPr fontId="3"/>
  </si>
  <si>
    <t>西尾東部中</t>
    <rPh sb="0" eb="2">
      <t>ニシオ</t>
    </rPh>
    <rPh sb="2" eb="4">
      <t>トウブ</t>
    </rPh>
    <rPh sb="4" eb="5">
      <t>チュウ</t>
    </rPh>
    <phoneticPr fontId="3"/>
  </si>
  <si>
    <t>西尾中</t>
    <rPh sb="0" eb="1">
      <t>ニシ</t>
    </rPh>
    <rPh sb="1" eb="2">
      <t>オ</t>
    </rPh>
    <rPh sb="2" eb="3">
      <t>チュウ</t>
    </rPh>
    <phoneticPr fontId="3"/>
  </si>
  <si>
    <t>平坂中</t>
    <rPh sb="0" eb="1">
      <t>ヘイ</t>
    </rPh>
    <rPh sb="1" eb="2">
      <t>サカ</t>
    </rPh>
    <rPh sb="2" eb="3">
      <t>チュウ</t>
    </rPh>
    <phoneticPr fontId="3"/>
  </si>
  <si>
    <t>鳳来中</t>
    <rPh sb="0" eb="1">
      <t>オオトリ</t>
    </rPh>
    <rPh sb="1" eb="2">
      <t>ライ</t>
    </rPh>
    <rPh sb="2" eb="3">
      <t>チュウ</t>
    </rPh>
    <phoneticPr fontId="3"/>
  </si>
  <si>
    <t>蒲郡中</t>
    <rPh sb="0" eb="1">
      <t>カバ</t>
    </rPh>
    <rPh sb="1" eb="2">
      <t>グン</t>
    </rPh>
    <rPh sb="2" eb="3">
      <t>チュウ</t>
    </rPh>
    <phoneticPr fontId="3"/>
  </si>
  <si>
    <t>大塚中</t>
    <rPh sb="0" eb="1">
      <t>ダイ</t>
    </rPh>
    <rPh sb="1" eb="2">
      <t>ツカ</t>
    </rPh>
    <rPh sb="2" eb="3">
      <t>チュウ</t>
    </rPh>
    <phoneticPr fontId="3"/>
  </si>
  <si>
    <t>桜丘中</t>
    <rPh sb="0" eb="1">
      <t>サクラ</t>
    </rPh>
    <rPh sb="1" eb="2">
      <t>オカ</t>
    </rPh>
    <rPh sb="2" eb="3">
      <t>チュウ</t>
    </rPh>
    <phoneticPr fontId="3"/>
  </si>
  <si>
    <t>鶴城中</t>
    <rPh sb="0" eb="1">
      <t>ツル</t>
    </rPh>
    <rPh sb="1" eb="2">
      <t>シロ</t>
    </rPh>
    <rPh sb="2" eb="3">
      <t>チュウ</t>
    </rPh>
    <phoneticPr fontId="3"/>
  </si>
  <si>
    <t>第50回愛知県中学生バドミントン大会申込書</t>
    <rPh sb="0" eb="1">
      <t>ダイ</t>
    </rPh>
    <rPh sb="3" eb="4">
      <t>カイ</t>
    </rPh>
    <rPh sb="4" eb="7">
      <t>アイチケン</t>
    </rPh>
    <rPh sb="7" eb="10">
      <t>チュウガクセイ</t>
    </rPh>
    <rPh sb="16" eb="18">
      <t>タイカイ</t>
    </rPh>
    <rPh sb="18" eb="21">
      <t>モウシコミショ</t>
    </rPh>
    <phoneticPr fontId="6"/>
  </si>
  <si>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</si>
  <si>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2"/>
  </si>
  <si>
    <t>←住所が表示されない時は，直接入力してください。</t>
    <rPh sb="1" eb="3">
      <t>ジュウショ</t>
    </rPh>
    <rPh sb="4" eb="6">
      <t>ヒョウジ</t>
    </rPh>
    <rPh sb="10" eb="11">
      <t>トキ</t>
    </rPh>
    <rPh sb="13" eb="15">
      <t>チョクセツ</t>
    </rPh>
    <rPh sb="15" eb="17">
      <t>ニュウリョク</t>
    </rPh>
    <phoneticPr fontId="2"/>
  </si>
  <si>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2"/>
  </si>
  <si>
    <t>←男子の監督</t>
    <rPh sb="1" eb="3">
      <t>ダンシ</t>
    </rPh>
    <rPh sb="4" eb="6">
      <t>カントク</t>
    </rPh>
    <phoneticPr fontId="2"/>
  </si>
  <si>
    <t>←女子の監督</t>
    <rPh sb="1" eb="3">
      <t>ジョシ</t>
    </rPh>
    <rPh sb="4" eb="6">
      <t>カントク</t>
    </rPh>
    <phoneticPr fontId="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</si>
  <si>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2"/>
  </si>
  <si>
    <r>
      <t>※選手氏名はフルネームで入力し，姓と名の間に</t>
    </r>
    <r>
      <rPr>
        <u val="double"/>
        <sz val="11"/>
        <color indexed="10"/>
        <rFont val="ＭＳ Ｐゴシック"/>
        <family val="3"/>
        <charset val="128"/>
      </rPr>
      <t>全角１スペース</t>
    </r>
    <r>
      <rPr>
        <sz val="11"/>
        <color indexed="10"/>
        <rFont val="ＭＳ Ｐゴシック"/>
        <family val="3"/>
        <charset val="128"/>
      </rPr>
      <t>を入れて下さい。</t>
    </r>
    <rPh sb="1" eb="3">
      <t>センシュ</t>
    </rPh>
    <rPh sb="3" eb="5">
      <t>シメイ</t>
    </rPh>
    <rPh sb="12" eb="14">
      <t>ニュウリョク</t>
    </rPh>
    <rPh sb="16" eb="17">
      <t>セイ</t>
    </rPh>
    <rPh sb="18" eb="19">
      <t>メイ</t>
    </rPh>
    <rPh sb="20" eb="21">
      <t>アイダ</t>
    </rPh>
    <rPh sb="22" eb="24">
      <t>ゼンカク</t>
    </rPh>
    <rPh sb="30" eb="31">
      <t>イ</t>
    </rPh>
    <rPh sb="33" eb="34">
      <t>クダ</t>
    </rPh>
    <phoneticPr fontId="2"/>
  </si>
  <si>
    <t>※ランク順に入力してください。</t>
    <rPh sb="4" eb="5">
      <t>ジュン</t>
    </rPh>
    <rPh sb="6" eb="8">
      <t>ニュウリョク</t>
    </rPh>
    <phoneticPr fontId="2"/>
  </si>
  <si>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2"/>
  </si>
  <si>
    <t>↑※プログラムで使用する所属表記を記入（例）「大府中」「名大附中」</t>
    <rPh sb="8" eb="10">
      <t>シヨウ</t>
    </rPh>
    <rPh sb="12" eb="14">
      <t>ショゾク</t>
    </rPh>
    <rPh sb="14" eb="16">
      <t>ヒョウキ</t>
    </rPh>
    <rPh sb="17" eb="19">
      <t>キニュウ</t>
    </rPh>
    <rPh sb="20" eb="21">
      <t>レイ</t>
    </rPh>
    <rPh sb="23" eb="24">
      <t>ダイ</t>
    </rPh>
    <rPh sb="24" eb="25">
      <t>フ</t>
    </rPh>
    <rPh sb="25" eb="26">
      <t>チュウ</t>
    </rPh>
    <rPh sb="28" eb="30">
      <t>メイダイ</t>
    </rPh>
    <rPh sb="31" eb="32">
      <t>チュウ</t>
    </rPh>
    <phoneticPr fontId="2"/>
  </si>
  <si>
    <t>【地域クラブ活動・地域移行部活動用入力シート】（印刷は「地域クラブ活動・地域移行部活動用入力シート印刷シート」で行ってください）</t>
    <rPh sb="1" eb="3">
      <t>チイキ</t>
    </rPh>
    <rPh sb="6" eb="8">
      <t>カツドウ</t>
    </rPh>
    <rPh sb="9" eb="11">
      <t>チイキ</t>
    </rPh>
    <rPh sb="11" eb="13">
      <t>イコウ</t>
    </rPh>
    <rPh sb="13" eb="16">
      <t>ブカツドウ</t>
    </rPh>
    <rPh sb="16" eb="17">
      <t>ヨウ</t>
    </rPh>
    <rPh sb="17" eb="19">
      <t>ニュウリョク</t>
    </rPh>
    <phoneticPr fontId="18"/>
  </si>
  <si>
    <t>チーム名</t>
    <rPh sb="3" eb="4">
      <t>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</si>
</sst>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45">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
      <sz val="24"/>
      <color theme="0"/>
      <name val="HGSｺﾞｼｯｸE"/>
      <family val="3"/>
      <charset val="128"/>
    </font>
    <font>
      <sz val="6"/>
      <name val="ＭＳ Ｐゴシック"/>
      <family val="3"/>
      <charset val="128"/>
      <scheme val="minor"/>
    </font>
    <font>
      <b/>
      <sz val="24"/>
      <color theme="0"/>
      <name val="HGP創英角ｺﾞｼｯｸUB"/>
      <family val="3"/>
      <charset val="128"/>
    </font>
    <font>
      <u val="double"/>
      <sz val="11"/>
      <color indexed="10"/>
      <name val="ＭＳ Ｐゴシック"/>
      <family val="3"/>
      <charset val="128"/>
    </font>
  </fonts>
  <fills count="13">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0000"/>
        <bgColor indexed="64"/>
      </patternFill>
    </fill>
  </fills>
  <borders count="18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65">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34" fillId="0" borderId="0" xfId="0" applyFont="1">
      <alignmen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3" xfId="0" applyFill="1" applyBorder="1" applyAlignment="1">
      <alignment horizontal="center" vertical="center"/>
    </xf>
    <xf numFmtId="0" fontId="22" fillId="0" borderId="0" xfId="0" applyFont="1" applyAlignment="1">
      <alignment vertical="top"/>
    </xf>
    <xf numFmtId="0" fontId="23" fillId="5" borderId="159"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6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0" fillId="8" borderId="16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3" fillId="0" borderId="136"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58" xfId="0" applyFont="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72"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23" fillId="5" borderId="160" xfId="0" applyFont="1" applyFill="1" applyBorder="1" applyAlignment="1">
      <alignment horizontal="center" vertical="center" shrinkToFit="1"/>
    </xf>
    <xf numFmtId="0" fontId="23" fillId="5" borderId="175"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71" xfId="0" applyFont="1" applyFill="1" applyBorder="1" applyAlignment="1">
      <alignment horizontal="center" vertical="center" shrinkToFit="1"/>
    </xf>
    <xf numFmtId="0" fontId="23" fillId="9" borderId="170"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69"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0" xfId="0" applyFont="1" applyFill="1" applyBorder="1" applyAlignment="1">
      <alignment horizontal="center" vertical="center" shrinkToFit="1"/>
    </xf>
    <xf numFmtId="0" fontId="23" fillId="9"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33"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64" xfId="0" applyFill="1" applyBorder="1" applyAlignment="1">
      <alignment horizontal="center" vertical="center" shrinkToFit="1"/>
    </xf>
    <xf numFmtId="0" fontId="0" fillId="0" borderId="84" xfId="0" applyBorder="1" applyAlignment="1">
      <alignment horizontal="center" vertical="center" shrinkToFit="1"/>
    </xf>
    <xf numFmtId="0" fontId="33" fillId="9" borderId="67"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85" xfId="0" applyFont="1" applyFill="1" applyBorder="1" applyAlignment="1">
      <alignment horizontal="center" vertical="center" shrinkToFit="1"/>
    </xf>
    <xf numFmtId="0" fontId="33" fillId="9" borderId="167" xfId="0" applyFont="1" applyFill="1" applyBorder="1" applyAlignment="1">
      <alignment horizontal="center" vertical="center" shrinkToFit="1"/>
    </xf>
    <xf numFmtId="0" fontId="33" fillId="9" borderId="152" xfId="0" applyFont="1" applyFill="1" applyBorder="1" applyAlignment="1">
      <alignment horizontal="center" vertical="center" shrinkToFit="1"/>
    </xf>
    <xf numFmtId="0" fontId="33"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65" xfId="0" applyFill="1" applyBorder="1" applyAlignment="1">
      <alignment horizontal="center" vertical="center" shrinkToFit="1"/>
    </xf>
    <xf numFmtId="0" fontId="0" fillId="9" borderId="164" xfId="0" applyFill="1" applyBorder="1" applyAlignment="1">
      <alignment horizontal="center" vertical="center" shrinkToFit="1"/>
    </xf>
    <xf numFmtId="0" fontId="0" fillId="9" borderId="140" xfId="0" applyFill="1" applyBorder="1" applyAlignment="1">
      <alignment horizontal="center" vertical="center" shrinkToFit="1"/>
    </xf>
    <xf numFmtId="0" fontId="33" fillId="9" borderId="59" xfId="0" applyFont="1" applyFill="1" applyBorder="1" applyAlignment="1">
      <alignment horizontal="center" vertical="center" shrinkToFit="1"/>
    </xf>
    <xf numFmtId="0" fontId="33" fillId="9" borderId="58" xfId="0" applyFont="1" applyFill="1" applyBorder="1" applyAlignment="1">
      <alignment horizontal="center" vertical="center" shrinkToFit="1"/>
    </xf>
    <xf numFmtId="0" fontId="33" fillId="9" borderId="139" xfId="0" applyFont="1" applyFill="1" applyBorder="1" applyAlignment="1">
      <alignment horizontal="center" vertical="center" shrinkToFit="1"/>
    </xf>
    <xf numFmtId="0" fontId="33" fillId="9" borderId="73" xfId="0" applyFont="1" applyFill="1" applyBorder="1" applyAlignment="1">
      <alignment horizontal="center" vertical="center" shrinkToFit="1"/>
    </xf>
    <xf numFmtId="0" fontId="33" fillId="9" borderId="163"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33" fillId="0" borderId="110" xfId="0" applyFont="1" applyBorder="1" applyAlignment="1">
      <alignment horizontal="center" vertical="center" shrinkToFit="1"/>
    </xf>
    <xf numFmtId="0" fontId="33" fillId="9" borderId="84" xfId="0" applyFont="1" applyFill="1" applyBorder="1" applyAlignment="1">
      <alignment horizontal="center" vertical="center" shrinkToFit="1"/>
    </xf>
    <xf numFmtId="0" fontId="33" fillId="0" borderId="84" xfId="0" applyFont="1" applyBorder="1" applyAlignment="1">
      <alignment horizontal="center" vertical="center" shrinkToFit="1"/>
    </xf>
    <xf numFmtId="0" fontId="33" fillId="9" borderId="86"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180"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23" fillId="5" borderId="48" xfId="0" applyFont="1" applyFill="1" applyBorder="1" applyAlignment="1">
      <alignment horizontal="center" vertical="center" shrinkToFit="1"/>
    </xf>
    <xf numFmtId="0" fontId="23" fillId="5" borderId="180" xfId="0" applyFont="1" applyFill="1" applyBorder="1" applyAlignment="1">
      <alignment horizontal="center" vertical="center" shrinkToFit="1"/>
    </xf>
    <xf numFmtId="0" fontId="23" fillId="5" borderId="26" xfId="0" applyFont="1" applyFill="1" applyBorder="1" applyAlignment="1">
      <alignment horizontal="center" vertical="center" shrinkToFit="1"/>
    </xf>
    <xf numFmtId="0" fontId="23" fillId="5" borderId="127" xfId="0" applyFont="1" applyFill="1" applyBorder="1" applyAlignment="1">
      <alignment horizontal="center" vertical="center" shrinkToFit="1"/>
    </xf>
    <xf numFmtId="0" fontId="23" fillId="4" borderId="131" xfId="0" applyFont="1" applyFill="1" applyBorder="1" applyAlignment="1">
      <alignment horizontal="center" vertical="center" shrinkToFit="1"/>
    </xf>
    <xf numFmtId="0" fontId="23" fillId="4" borderId="1" xfId="0" applyFont="1" applyFill="1" applyBorder="1" applyAlignment="1">
      <alignment horizontal="center" vertical="center" shrinkToFit="1"/>
    </xf>
    <xf numFmtId="0" fontId="23" fillId="9" borderId="75" xfId="0" applyFont="1" applyFill="1" applyBorder="1" applyAlignment="1">
      <alignment horizontal="center" vertical="center" shrinkToFit="1"/>
    </xf>
    <xf numFmtId="0" fontId="23" fillId="4" borderId="48" xfId="0" applyFont="1" applyFill="1" applyBorder="1" applyAlignment="1">
      <alignment horizontal="center" vertical="center" shrinkToFit="1"/>
    </xf>
    <xf numFmtId="0" fontId="9" fillId="2" borderId="180"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96"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0" fillId="0" borderId="67" xfId="0" applyBorder="1" applyAlignment="1">
      <alignment horizontal="center" vertical="center" shrinkToFit="1"/>
    </xf>
    <xf numFmtId="0" fontId="0" fillId="0" borderId="87" xfId="0" applyBorder="1" applyAlignment="1">
      <alignment horizontal="center" vertical="center" shrinkToFit="1"/>
    </xf>
    <xf numFmtId="0" fontId="0" fillId="0" borderId="150" xfId="0" applyBorder="1" applyAlignment="1">
      <alignment horizontal="center" vertical="center" shrinkToFit="1"/>
    </xf>
    <xf numFmtId="0" fontId="0" fillId="0" borderId="109" xfId="0" applyBorder="1" applyAlignment="1">
      <alignment horizontal="center" vertical="center" shrinkToFit="1"/>
    </xf>
    <xf numFmtId="0" fontId="0" fillId="0" borderId="136" xfId="0" applyBorder="1" applyAlignment="1">
      <alignment horizontal="center" vertical="center" shrinkToFit="1"/>
    </xf>
    <xf numFmtId="0" fontId="0" fillId="0" borderId="110" xfId="0" applyBorder="1" applyAlignment="1">
      <alignment horizontal="center" vertical="center" shrinkToFit="1"/>
    </xf>
    <xf numFmtId="0" fontId="9" fillId="0" borderId="11" xfId="0" applyFont="1" applyBorder="1" applyAlignment="1">
      <alignment horizontal="center" vertical="center" shrinkToFit="1"/>
    </xf>
    <xf numFmtId="0" fontId="9"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9" fillId="0" borderId="39" xfId="0" applyFont="1" applyBorder="1" applyAlignment="1">
      <alignment horizontal="center" vertical="center" shrinkToFit="1"/>
    </xf>
    <xf numFmtId="0" fontId="0" fillId="0" borderId="159" xfId="0" applyBorder="1" applyAlignment="1">
      <alignment vertical="center" shrinkToFit="1"/>
    </xf>
    <xf numFmtId="0" fontId="9" fillId="0" borderId="160" xfId="0" applyFont="1" applyBorder="1" applyAlignment="1">
      <alignment horizontal="center" vertical="center" shrinkToFit="1"/>
    </xf>
    <xf numFmtId="0" fontId="9" fillId="0" borderId="179" xfId="0" applyFont="1" applyBorder="1" applyAlignment="1">
      <alignment horizontal="center" vertical="center" shrinkToFit="1"/>
    </xf>
    <xf numFmtId="0" fontId="9" fillId="0" borderId="178" xfId="0" applyFont="1" applyBorder="1" applyAlignment="1">
      <alignment horizontal="center" vertical="center" shrinkToFit="1"/>
    </xf>
    <xf numFmtId="0" fontId="33" fillId="0" borderId="179"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0" fillId="0" borderId="40" xfId="0" applyBorder="1" applyAlignment="1">
      <alignment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shrinkToFit="1"/>
    </xf>
    <xf numFmtId="0" fontId="0" fillId="0" borderId="5" xfId="0" applyBorder="1" applyAlignment="1">
      <alignmen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4" fillId="0" borderId="0" xfId="0" applyFont="1">
      <alignment vertical="center"/>
    </xf>
    <xf numFmtId="0" fontId="31" fillId="0" borderId="0" xfId="0" applyFont="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6" borderId="19"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23" fillId="4" borderId="23"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5" xfId="0" applyFont="1" applyFill="1" applyBorder="1" applyAlignment="1">
      <alignment horizontal="center" vertical="center"/>
    </xf>
    <xf numFmtId="0" fontId="9" fillId="4" borderId="156" xfId="0" applyFont="1" applyFill="1" applyBorder="1" applyAlignment="1">
      <alignment horizontal="center" vertical="center"/>
    </xf>
    <xf numFmtId="0" fontId="23" fillId="4" borderId="46" xfId="0" applyFont="1" applyFill="1" applyBorder="1" applyAlignment="1">
      <alignment horizontal="center" vertical="center"/>
    </xf>
    <xf numFmtId="0" fontId="0" fillId="7" borderId="16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31" fillId="0" borderId="51" xfId="0" applyFont="1" applyBorder="1" applyAlignment="1">
      <alignment horizontal="center" vertical="center"/>
    </xf>
    <xf numFmtId="0" fontId="0" fillId="4" borderId="51"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94" xfId="0" applyBorder="1" applyAlignment="1">
      <alignment horizontal="center" vertical="center" shrinkToFit="1"/>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75" xfId="0" applyBorder="1" applyAlignment="1">
      <alignment horizontal="center" vertical="center" shrinkToFit="1"/>
    </xf>
    <xf numFmtId="0" fontId="0" fillId="0" borderId="131" xfId="0"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0" fillId="9" borderId="94"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9" fillId="2" borderId="157" xfId="0" applyFont="1" applyFill="1" applyBorder="1" applyAlignment="1">
      <alignment horizontal="center" vertical="center"/>
    </xf>
    <xf numFmtId="0" fontId="9" fillId="2" borderId="158"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76" xfId="0" applyBorder="1" applyAlignment="1">
      <alignment horizontal="center"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9" borderId="75" xfId="0"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39" fillId="0" borderId="0" xfId="0" applyFont="1" applyAlignment="1">
      <alignment horizontal="left" vertical="center" shrinkToFit="1"/>
    </xf>
    <xf numFmtId="0" fontId="26" fillId="0" borderId="0" xfId="0" applyFont="1" applyAlignment="1">
      <alignment horizontal="center" vertical="top" wrapText="1"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33" xfId="0" applyFill="1" applyBorder="1" applyAlignment="1">
      <alignment horizontal="center"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23" fillId="0" borderId="51"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68" xfId="0" applyFont="1" applyBorder="1" applyAlignment="1">
      <alignment horizontal="center" vertical="center" shrinkToFit="1"/>
    </xf>
    <xf numFmtId="0" fontId="9" fillId="0" borderId="177" xfId="0" applyFont="1" applyBorder="1" applyAlignment="1">
      <alignment horizontal="center" vertical="center" shrinkToFit="1"/>
    </xf>
    <xf numFmtId="0" fontId="9" fillId="0" borderId="139" xfId="0" applyFont="1" applyBorder="1" applyAlignment="1">
      <alignment horizontal="center" vertical="center" shrinkToFit="1"/>
    </xf>
    <xf numFmtId="0" fontId="0" fillId="8" borderId="176" xfId="0" applyFill="1" applyBorder="1" applyAlignment="1">
      <alignment horizontal="center" vertical="center" shrinkToFit="1"/>
    </xf>
    <xf numFmtId="0" fontId="0" fillId="0" borderId="0" xfId="0" applyAlignment="1">
      <alignment horizontal="left" vertical="center" shrinkToFit="1"/>
    </xf>
    <xf numFmtId="0" fontId="9" fillId="0" borderId="163"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38" fillId="0" borderId="0" xfId="0" applyFont="1" applyAlignment="1">
      <alignment horizontal="left"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10" fillId="0" borderId="0" xfId="0" applyFont="1" applyAlignment="1">
      <alignment horizontal="center" vertical="center" shrinkToFit="1"/>
    </xf>
    <xf numFmtId="0" fontId="41" fillId="12" borderId="0" xfId="0" applyFont="1" applyFill="1" applyAlignment="1">
      <alignment horizontal="center" vertical="center"/>
    </xf>
    <xf numFmtId="0" fontId="43" fillId="12" borderId="0" xfId="0" applyFont="1" applyFill="1" applyAlignment="1">
      <alignment horizontal="center" vertical="center"/>
    </xf>
  </cellXfs>
  <cellStyles count="4">
    <cellStyle name="桁区切り" xfId="3" builtinId="6"/>
    <cellStyle name="標準" xfId="0" builtinId="0"/>
    <cellStyle name="標準 3" xfId="1" xr:uid="{00000000-0005-0000-0000-000002000000}"/>
    <cellStyle name="標準_17年度中学生会員登録用紙"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95"/>
  <sheetViews>
    <sheetView workbookViewId="0">
      <selection activeCell="E75" sqref="E75:E95"/>
    </sheetView>
  </sheetViews>
  <sheetFormatPr defaultRowHeight="13.2"/>
  <cols>
    <col min="2" max="2" width="27.44140625" customWidth="1"/>
    <col min="3" max="3" width="8.44140625" customWidth="1"/>
    <col min="4" max="4" width="59" customWidth="1"/>
  </cols>
  <sheetData>
    <row r="1" spans="1:5">
      <c r="A1" s="1" t="s">
        <v>74</v>
      </c>
      <c r="B1" s="1" t="s">
        <v>75</v>
      </c>
      <c r="C1" s="1" t="s">
        <v>76</v>
      </c>
      <c r="D1" s="1" t="s">
        <v>77</v>
      </c>
      <c r="E1" s="1" t="s">
        <v>197</v>
      </c>
    </row>
    <row r="2" spans="1:5">
      <c r="A2">
        <v>101</v>
      </c>
      <c r="B2" t="s">
        <v>78</v>
      </c>
      <c r="C2" s="2" t="s">
        <v>34</v>
      </c>
      <c r="D2" s="3" t="s">
        <v>283</v>
      </c>
      <c r="E2" t="s">
        <v>489</v>
      </c>
    </row>
    <row r="3" spans="1:5">
      <c r="A3">
        <v>102</v>
      </c>
      <c r="B3" t="s">
        <v>79</v>
      </c>
      <c r="C3" s="2" t="s">
        <v>0</v>
      </c>
      <c r="D3" s="3" t="s">
        <v>284</v>
      </c>
      <c r="E3" t="s">
        <v>490</v>
      </c>
    </row>
    <row r="4" spans="1:5">
      <c r="A4">
        <v>103</v>
      </c>
      <c r="B4" t="s">
        <v>80</v>
      </c>
      <c r="C4" s="2" t="s">
        <v>1</v>
      </c>
      <c r="D4" s="3" t="s">
        <v>285</v>
      </c>
      <c r="E4" t="s">
        <v>491</v>
      </c>
    </row>
    <row r="5" spans="1:5">
      <c r="A5">
        <v>104</v>
      </c>
      <c r="B5" t="s">
        <v>81</v>
      </c>
      <c r="C5" s="2" t="s">
        <v>2</v>
      </c>
      <c r="D5" s="3" t="s">
        <v>286</v>
      </c>
      <c r="E5" t="s">
        <v>492</v>
      </c>
    </row>
    <row r="6" spans="1:5">
      <c r="A6">
        <v>105</v>
      </c>
      <c r="B6" t="s">
        <v>82</v>
      </c>
      <c r="C6" s="2" t="s">
        <v>6</v>
      </c>
      <c r="D6" s="3" t="s">
        <v>380</v>
      </c>
      <c r="E6" t="s">
        <v>493</v>
      </c>
    </row>
    <row r="7" spans="1:5">
      <c r="A7">
        <v>106</v>
      </c>
      <c r="B7" t="s">
        <v>83</v>
      </c>
      <c r="C7" s="2" t="s">
        <v>3</v>
      </c>
      <c r="D7" s="3" t="s">
        <v>287</v>
      </c>
      <c r="E7" t="s">
        <v>494</v>
      </c>
    </row>
    <row r="8" spans="1:5">
      <c r="A8">
        <v>107</v>
      </c>
      <c r="B8" t="s">
        <v>84</v>
      </c>
      <c r="C8" s="2" t="s">
        <v>4</v>
      </c>
      <c r="D8" s="3" t="s">
        <v>288</v>
      </c>
      <c r="E8" t="s">
        <v>495</v>
      </c>
    </row>
    <row r="9" spans="1:5">
      <c r="A9">
        <v>108</v>
      </c>
      <c r="B9" t="s">
        <v>85</v>
      </c>
      <c r="C9" s="2" t="s">
        <v>5</v>
      </c>
      <c r="D9" s="3" t="s">
        <v>289</v>
      </c>
      <c r="E9" t="s">
        <v>496</v>
      </c>
    </row>
    <row r="10" spans="1:5">
      <c r="A10">
        <v>109</v>
      </c>
      <c r="B10" t="s">
        <v>86</v>
      </c>
      <c r="C10" s="2" t="s">
        <v>7</v>
      </c>
      <c r="D10" s="3" t="s">
        <v>290</v>
      </c>
      <c r="E10" t="s">
        <v>497</v>
      </c>
    </row>
    <row r="11" spans="1:5">
      <c r="A11">
        <v>110</v>
      </c>
      <c r="B11" t="s">
        <v>87</v>
      </c>
      <c r="E11" t="s">
        <v>498</v>
      </c>
    </row>
    <row r="12" spans="1:5">
      <c r="A12">
        <v>111</v>
      </c>
      <c r="B12" t="s">
        <v>88</v>
      </c>
      <c r="C12" s="2" t="s">
        <v>31</v>
      </c>
      <c r="D12" s="3" t="s">
        <v>291</v>
      </c>
      <c r="E12" t="s">
        <v>499</v>
      </c>
    </row>
    <row r="13" spans="1:5">
      <c r="A13">
        <v>112</v>
      </c>
      <c r="B13" t="s">
        <v>199</v>
      </c>
      <c r="D13" t="s">
        <v>359</v>
      </c>
      <c r="E13" t="s">
        <v>500</v>
      </c>
    </row>
    <row r="14" spans="1:5">
      <c r="A14">
        <v>113</v>
      </c>
      <c r="B14" t="s">
        <v>200</v>
      </c>
      <c r="D14" s="3" t="s">
        <v>360</v>
      </c>
      <c r="E14" t="s">
        <v>501</v>
      </c>
    </row>
    <row r="15" spans="1:5">
      <c r="D15" s="3"/>
    </row>
    <row r="16" spans="1:5">
      <c r="D16" s="3"/>
    </row>
    <row r="17" spans="1:5">
      <c r="D17" s="3"/>
    </row>
    <row r="18" spans="1:5">
      <c r="D18" s="3"/>
    </row>
    <row r="19" spans="1:5">
      <c r="A19">
        <v>201</v>
      </c>
      <c r="B19" t="s">
        <v>113</v>
      </c>
      <c r="C19" s="2" t="s">
        <v>15</v>
      </c>
      <c r="D19" s="3" t="s">
        <v>315</v>
      </c>
      <c r="E19" t="s">
        <v>502</v>
      </c>
    </row>
    <row r="20" spans="1:5">
      <c r="A20">
        <v>202</v>
      </c>
      <c r="B20" t="s">
        <v>114</v>
      </c>
      <c r="C20" s="2" t="s">
        <v>16</v>
      </c>
      <c r="D20" s="3" t="s">
        <v>198</v>
      </c>
      <c r="E20" t="s">
        <v>503</v>
      </c>
    </row>
    <row r="21" spans="1:5">
      <c r="A21">
        <v>203</v>
      </c>
      <c r="B21" t="s">
        <v>115</v>
      </c>
      <c r="D21" t="s">
        <v>165</v>
      </c>
      <c r="E21" t="s">
        <v>504</v>
      </c>
    </row>
    <row r="22" spans="1:5">
      <c r="A22">
        <v>204</v>
      </c>
      <c r="B22" t="s">
        <v>116</v>
      </c>
      <c r="C22" s="2" t="s">
        <v>22</v>
      </c>
      <c r="D22" s="3" t="s">
        <v>316</v>
      </c>
      <c r="E22" t="s">
        <v>505</v>
      </c>
    </row>
    <row r="23" spans="1:5">
      <c r="A23">
        <v>205</v>
      </c>
      <c r="B23" t="s">
        <v>117</v>
      </c>
      <c r="C23" s="2" t="s">
        <v>20</v>
      </c>
      <c r="D23" s="3" t="s">
        <v>317</v>
      </c>
      <c r="E23" t="s">
        <v>506</v>
      </c>
    </row>
    <row r="24" spans="1:5">
      <c r="A24">
        <v>206</v>
      </c>
      <c r="B24" t="s">
        <v>118</v>
      </c>
      <c r="C24" s="2" t="s">
        <v>19</v>
      </c>
      <c r="D24" s="3" t="s">
        <v>318</v>
      </c>
      <c r="E24" t="s">
        <v>507</v>
      </c>
    </row>
    <row r="25" spans="1:5">
      <c r="A25">
        <v>207</v>
      </c>
      <c r="B25" t="s">
        <v>119</v>
      </c>
      <c r="C25" s="2" t="s">
        <v>18</v>
      </c>
      <c r="D25" s="3" t="s">
        <v>319</v>
      </c>
      <c r="E25" t="s">
        <v>507</v>
      </c>
    </row>
    <row r="26" spans="1:5">
      <c r="A26">
        <v>208</v>
      </c>
      <c r="B26" t="s">
        <v>120</v>
      </c>
      <c r="C26" s="2" t="s">
        <v>33</v>
      </c>
      <c r="D26" s="3" t="s">
        <v>320</v>
      </c>
      <c r="E26" t="s">
        <v>508</v>
      </c>
    </row>
    <row r="27" spans="1:5">
      <c r="A27">
        <v>209</v>
      </c>
      <c r="B27" t="s">
        <v>122</v>
      </c>
      <c r="C27" s="2" t="s">
        <v>21</v>
      </c>
      <c r="D27" s="3" t="s">
        <v>322</v>
      </c>
      <c r="E27" t="s">
        <v>509</v>
      </c>
    </row>
    <row r="28" spans="1:5">
      <c r="A28">
        <v>210</v>
      </c>
      <c r="B28" t="s">
        <v>89</v>
      </c>
      <c r="E28" t="s">
        <v>510</v>
      </c>
    </row>
    <row r="29" spans="1:5">
      <c r="A29">
        <v>211</v>
      </c>
      <c r="B29" t="s">
        <v>90</v>
      </c>
      <c r="C29" s="2" t="s">
        <v>27</v>
      </c>
      <c r="D29" s="3" t="s">
        <v>292</v>
      </c>
      <c r="E29" t="s">
        <v>511</v>
      </c>
    </row>
    <row r="30" spans="1:5">
      <c r="A30">
        <v>212</v>
      </c>
      <c r="B30" t="s">
        <v>92</v>
      </c>
      <c r="C30" s="2" t="s">
        <v>14</v>
      </c>
      <c r="D30" s="3" t="s">
        <v>293</v>
      </c>
      <c r="E30" t="s">
        <v>512</v>
      </c>
    </row>
    <row r="31" spans="1:5">
      <c r="A31">
        <v>213</v>
      </c>
      <c r="B31" t="s">
        <v>93</v>
      </c>
      <c r="C31" s="2" t="s">
        <v>28</v>
      </c>
      <c r="D31" s="3" t="s">
        <v>294</v>
      </c>
      <c r="E31" t="s">
        <v>513</v>
      </c>
    </row>
    <row r="32" spans="1:5">
      <c r="A32">
        <v>214</v>
      </c>
      <c r="B32" t="s">
        <v>94</v>
      </c>
      <c r="C32" s="2" t="s">
        <v>13</v>
      </c>
      <c r="D32" s="3" t="s">
        <v>295</v>
      </c>
      <c r="E32" t="s">
        <v>514</v>
      </c>
    </row>
    <row r="33" spans="1:5">
      <c r="A33">
        <v>215</v>
      </c>
      <c r="B33" t="s">
        <v>95</v>
      </c>
      <c r="D33" s="3" t="s">
        <v>296</v>
      </c>
      <c r="E33" t="s">
        <v>515</v>
      </c>
    </row>
    <row r="34" spans="1:5">
      <c r="A34">
        <v>216</v>
      </c>
      <c r="B34" t="s">
        <v>159</v>
      </c>
      <c r="D34" s="3" t="s">
        <v>297</v>
      </c>
      <c r="E34" t="s">
        <v>516</v>
      </c>
    </row>
    <row r="35" spans="1:5">
      <c r="A35">
        <v>217</v>
      </c>
      <c r="B35" t="s">
        <v>201</v>
      </c>
      <c r="C35" t="s">
        <v>227</v>
      </c>
      <c r="D35" s="3" t="s">
        <v>298</v>
      </c>
      <c r="E35" t="s">
        <v>517</v>
      </c>
    </row>
    <row r="36" spans="1:5">
      <c r="A36">
        <v>218</v>
      </c>
      <c r="B36" t="s">
        <v>204</v>
      </c>
      <c r="D36" s="3"/>
      <c r="E36" t="s">
        <v>518</v>
      </c>
    </row>
    <row r="37" spans="1:5">
      <c r="A37">
        <v>219</v>
      </c>
      <c r="B37" t="s">
        <v>205</v>
      </c>
      <c r="D37" s="3"/>
      <c r="E37" t="s">
        <v>519</v>
      </c>
    </row>
    <row r="38" spans="1:5">
      <c r="A38">
        <v>220</v>
      </c>
      <c r="B38" t="s">
        <v>91</v>
      </c>
      <c r="D38" s="3" t="s">
        <v>299</v>
      </c>
      <c r="E38" t="s">
        <v>520</v>
      </c>
    </row>
    <row r="39" spans="1:5">
      <c r="A39">
        <v>221</v>
      </c>
      <c r="B39" t="s">
        <v>202</v>
      </c>
      <c r="D39" t="s">
        <v>361</v>
      </c>
      <c r="E39" t="s">
        <v>521</v>
      </c>
    </row>
    <row r="40" spans="1:5">
      <c r="A40">
        <v>222</v>
      </c>
      <c r="B40" t="s">
        <v>203</v>
      </c>
      <c r="D40" t="s">
        <v>362</v>
      </c>
      <c r="E40" t="s">
        <v>522</v>
      </c>
    </row>
    <row r="41" spans="1:5">
      <c r="A41">
        <v>223</v>
      </c>
      <c r="B41" t="s">
        <v>206</v>
      </c>
      <c r="D41" s="3" t="s">
        <v>363</v>
      </c>
      <c r="E41" t="s">
        <v>523</v>
      </c>
    </row>
    <row r="42" spans="1:5">
      <c r="D42" s="3"/>
    </row>
    <row r="43" spans="1:5">
      <c r="D43" s="3"/>
    </row>
    <row r="44" spans="1:5">
      <c r="D44" s="3"/>
    </row>
    <row r="45" spans="1:5">
      <c r="D45" s="3"/>
    </row>
    <row r="46" spans="1:5">
      <c r="A46">
        <v>301</v>
      </c>
      <c r="B46" t="s">
        <v>163</v>
      </c>
      <c r="D46" t="s">
        <v>308</v>
      </c>
      <c r="E46" t="s">
        <v>524</v>
      </c>
    </row>
    <row r="47" spans="1:5">
      <c r="A47">
        <v>302</v>
      </c>
      <c r="B47" t="s">
        <v>161</v>
      </c>
      <c r="D47" t="s">
        <v>309</v>
      </c>
      <c r="E47" t="s">
        <v>525</v>
      </c>
    </row>
    <row r="48" spans="1:5">
      <c r="A48">
        <v>303</v>
      </c>
      <c r="B48" t="s">
        <v>105</v>
      </c>
      <c r="C48" s="38" t="s">
        <v>167</v>
      </c>
      <c r="D48" s="38" t="s">
        <v>166</v>
      </c>
      <c r="E48" s="38" t="s">
        <v>526</v>
      </c>
    </row>
    <row r="49" spans="1:5">
      <c r="A49">
        <v>304</v>
      </c>
      <c r="B49" t="s">
        <v>106</v>
      </c>
      <c r="C49" s="2" t="s">
        <v>10</v>
      </c>
      <c r="D49" s="3" t="s">
        <v>310</v>
      </c>
      <c r="E49" s="38" t="s">
        <v>527</v>
      </c>
    </row>
    <row r="50" spans="1:5">
      <c r="A50">
        <v>305</v>
      </c>
      <c r="B50" t="s">
        <v>107</v>
      </c>
      <c r="C50" s="2" t="s">
        <v>11</v>
      </c>
      <c r="D50" s="3" t="s">
        <v>311</v>
      </c>
      <c r="E50" s="38" t="s">
        <v>528</v>
      </c>
    </row>
    <row r="51" spans="1:5">
      <c r="A51">
        <v>306</v>
      </c>
      <c r="B51" t="s">
        <v>108</v>
      </c>
      <c r="C51" s="2" t="s">
        <v>9</v>
      </c>
      <c r="D51" s="3" t="s">
        <v>312</v>
      </c>
      <c r="E51" s="38" t="s">
        <v>529</v>
      </c>
    </row>
    <row r="52" spans="1:5">
      <c r="A52">
        <v>307</v>
      </c>
      <c r="B52" t="s">
        <v>109</v>
      </c>
      <c r="C52" s="2" t="s">
        <v>29</v>
      </c>
      <c r="D52" s="3" t="s">
        <v>313</v>
      </c>
      <c r="E52" s="38" t="s">
        <v>530</v>
      </c>
    </row>
    <row r="53" spans="1:5">
      <c r="A53">
        <v>308</v>
      </c>
      <c r="B53" t="s">
        <v>110</v>
      </c>
      <c r="C53" s="2" t="s">
        <v>133</v>
      </c>
      <c r="D53" s="3" t="s">
        <v>364</v>
      </c>
      <c r="E53" s="38" t="s">
        <v>531</v>
      </c>
    </row>
    <row r="54" spans="1:5">
      <c r="A54">
        <v>309</v>
      </c>
      <c r="B54" t="s">
        <v>218</v>
      </c>
      <c r="E54" s="38" t="s">
        <v>532</v>
      </c>
    </row>
    <row r="55" spans="1:5">
      <c r="A55">
        <v>310</v>
      </c>
      <c r="B55" t="s">
        <v>219</v>
      </c>
      <c r="E55" s="38" t="s">
        <v>533</v>
      </c>
    </row>
    <row r="56" spans="1:5">
      <c r="A56">
        <v>311</v>
      </c>
      <c r="B56" t="s">
        <v>121</v>
      </c>
      <c r="C56" s="2" t="s">
        <v>17</v>
      </c>
      <c r="D56" s="3" t="s">
        <v>321</v>
      </c>
      <c r="E56" t="s">
        <v>534</v>
      </c>
    </row>
    <row r="57" spans="1:5">
      <c r="A57">
        <v>312</v>
      </c>
      <c r="B57" t="s">
        <v>123</v>
      </c>
      <c r="D57" t="s">
        <v>164</v>
      </c>
      <c r="E57" t="s">
        <v>535</v>
      </c>
    </row>
    <row r="58" spans="1:5">
      <c r="A58">
        <v>313</v>
      </c>
      <c r="B58" t="s">
        <v>214</v>
      </c>
      <c r="E58" s="38" t="s">
        <v>536</v>
      </c>
    </row>
    <row r="59" spans="1:5">
      <c r="A59">
        <v>314</v>
      </c>
      <c r="B59" t="s">
        <v>215</v>
      </c>
      <c r="E59" s="38" t="s">
        <v>537</v>
      </c>
    </row>
    <row r="60" spans="1:5">
      <c r="A60">
        <v>315</v>
      </c>
      <c r="B60" t="s">
        <v>216</v>
      </c>
      <c r="E60" s="38" t="s">
        <v>538</v>
      </c>
    </row>
    <row r="61" spans="1:5">
      <c r="A61">
        <v>316</v>
      </c>
      <c r="B61" t="s">
        <v>217</v>
      </c>
      <c r="E61" s="38" t="s">
        <v>539</v>
      </c>
    </row>
    <row r="62" spans="1:5">
      <c r="A62">
        <v>317</v>
      </c>
      <c r="B62" t="s">
        <v>111</v>
      </c>
      <c r="C62" s="2" t="s">
        <v>12</v>
      </c>
      <c r="D62" s="3" t="s">
        <v>314</v>
      </c>
      <c r="E62" s="38" t="s">
        <v>540</v>
      </c>
    </row>
    <row r="63" spans="1:5">
      <c r="A63">
        <v>318</v>
      </c>
      <c r="B63" t="s">
        <v>112</v>
      </c>
      <c r="E63" s="38" t="s">
        <v>541</v>
      </c>
    </row>
    <row r="64" spans="1:5">
      <c r="A64">
        <v>319</v>
      </c>
      <c r="B64" t="s">
        <v>220</v>
      </c>
      <c r="E64" s="60" t="s">
        <v>542</v>
      </c>
    </row>
    <row r="65" spans="1:5">
      <c r="A65">
        <v>320</v>
      </c>
      <c r="B65" t="s">
        <v>221</v>
      </c>
      <c r="E65" s="60" t="s">
        <v>543</v>
      </c>
    </row>
    <row r="66" spans="1:5">
      <c r="A66">
        <v>321</v>
      </c>
      <c r="B66" t="s">
        <v>222</v>
      </c>
      <c r="E66" s="60" t="s">
        <v>544</v>
      </c>
    </row>
    <row r="67" spans="1:5">
      <c r="A67">
        <v>322</v>
      </c>
      <c r="B67" t="s">
        <v>223</v>
      </c>
      <c r="E67" s="60" t="s">
        <v>545</v>
      </c>
    </row>
    <row r="68" spans="1:5">
      <c r="A68">
        <v>323</v>
      </c>
      <c r="B68" t="s">
        <v>224</v>
      </c>
      <c r="E68" s="60" t="s">
        <v>546</v>
      </c>
    </row>
    <row r="69" spans="1:5">
      <c r="A69">
        <v>324</v>
      </c>
      <c r="B69" t="s">
        <v>358</v>
      </c>
      <c r="E69" s="60" t="s">
        <v>547</v>
      </c>
    </row>
    <row r="72" spans="1:5">
      <c r="D72" s="3"/>
    </row>
    <row r="73" spans="1:5">
      <c r="D73" s="3"/>
    </row>
    <row r="75" spans="1:5">
      <c r="A75">
        <v>401</v>
      </c>
      <c r="B75" t="s">
        <v>207</v>
      </c>
      <c r="C75" t="s">
        <v>228</v>
      </c>
      <c r="D75" t="s">
        <v>300</v>
      </c>
      <c r="E75" t="s">
        <v>548</v>
      </c>
    </row>
    <row r="76" spans="1:5">
      <c r="A76">
        <v>402</v>
      </c>
      <c r="B76" t="s">
        <v>162</v>
      </c>
      <c r="E76" t="s">
        <v>549</v>
      </c>
    </row>
    <row r="77" spans="1:5">
      <c r="A77">
        <v>403</v>
      </c>
      <c r="B77" t="s">
        <v>96</v>
      </c>
      <c r="C77" s="2" t="s">
        <v>32</v>
      </c>
      <c r="D77" s="3" t="s">
        <v>301</v>
      </c>
      <c r="E77" t="s">
        <v>550</v>
      </c>
    </row>
    <row r="78" spans="1:5">
      <c r="A78">
        <v>404</v>
      </c>
      <c r="B78" t="s">
        <v>97</v>
      </c>
      <c r="C78" s="2" t="s">
        <v>23</v>
      </c>
      <c r="D78" s="3" t="s">
        <v>302</v>
      </c>
      <c r="E78" t="s">
        <v>551</v>
      </c>
    </row>
    <row r="79" spans="1:5">
      <c r="A79">
        <v>405</v>
      </c>
      <c r="B79" t="s">
        <v>98</v>
      </c>
      <c r="C79" s="2" t="s">
        <v>26</v>
      </c>
      <c r="D79" s="3" t="s">
        <v>303</v>
      </c>
      <c r="E79" t="s">
        <v>552</v>
      </c>
    </row>
    <row r="80" spans="1:5">
      <c r="A80">
        <v>406</v>
      </c>
      <c r="B80" t="s">
        <v>160</v>
      </c>
      <c r="E80" t="s">
        <v>553</v>
      </c>
    </row>
    <row r="81" spans="1:5">
      <c r="A81">
        <v>407</v>
      </c>
      <c r="B81" t="s">
        <v>208</v>
      </c>
      <c r="D81" s="3" t="s">
        <v>229</v>
      </c>
      <c r="E81" t="s">
        <v>554</v>
      </c>
    </row>
    <row r="82" spans="1:5">
      <c r="A82">
        <v>408</v>
      </c>
      <c r="B82" t="s">
        <v>357</v>
      </c>
      <c r="D82" s="3"/>
      <c r="E82" t="s">
        <v>555</v>
      </c>
    </row>
    <row r="83" spans="1:5">
      <c r="A83">
        <v>409</v>
      </c>
      <c r="B83" t="s">
        <v>99</v>
      </c>
      <c r="C83" s="2" t="s">
        <v>24</v>
      </c>
      <c r="D83" s="3" t="s">
        <v>304</v>
      </c>
      <c r="E83" t="s">
        <v>556</v>
      </c>
    </row>
    <row r="84" spans="1:5">
      <c r="A84">
        <v>410</v>
      </c>
      <c r="B84" t="s">
        <v>100</v>
      </c>
      <c r="E84" t="s">
        <v>557</v>
      </c>
    </row>
    <row r="85" spans="1:5">
      <c r="A85">
        <v>411</v>
      </c>
      <c r="B85" t="s">
        <v>209</v>
      </c>
      <c r="D85" s="3" t="s">
        <v>365</v>
      </c>
      <c r="E85" t="s">
        <v>558</v>
      </c>
    </row>
    <row r="86" spans="1:5">
      <c r="A86">
        <v>412</v>
      </c>
      <c r="B86" t="s">
        <v>101</v>
      </c>
      <c r="C86" s="2" t="s">
        <v>25</v>
      </c>
      <c r="D86" s="3" t="s">
        <v>305</v>
      </c>
      <c r="E86" t="s">
        <v>559</v>
      </c>
    </row>
    <row r="87" spans="1:5">
      <c r="A87">
        <v>413</v>
      </c>
      <c r="B87" t="s">
        <v>210</v>
      </c>
      <c r="D87" s="3" t="s">
        <v>366</v>
      </c>
      <c r="E87" t="s">
        <v>560</v>
      </c>
    </row>
    <row r="88" spans="1:5">
      <c r="A88">
        <v>414</v>
      </c>
      <c r="B88" t="s">
        <v>211</v>
      </c>
      <c r="D88" s="3" t="s">
        <v>367</v>
      </c>
      <c r="E88" t="s">
        <v>561</v>
      </c>
    </row>
    <row r="89" spans="1:5">
      <c r="A89">
        <v>415</v>
      </c>
      <c r="B89" t="s">
        <v>102</v>
      </c>
      <c r="C89" s="2" t="s">
        <v>30</v>
      </c>
      <c r="D89" s="3" t="s">
        <v>306</v>
      </c>
      <c r="E89" t="s">
        <v>562</v>
      </c>
    </row>
    <row r="90" spans="1:5">
      <c r="A90">
        <v>416</v>
      </c>
      <c r="B90" t="s">
        <v>103</v>
      </c>
      <c r="C90" s="2" t="s">
        <v>8</v>
      </c>
      <c r="D90" s="3" t="s">
        <v>307</v>
      </c>
      <c r="E90" t="s">
        <v>563</v>
      </c>
    </row>
    <row r="91" spans="1:5">
      <c r="A91">
        <v>417</v>
      </c>
      <c r="B91" t="s">
        <v>104</v>
      </c>
      <c r="D91" s="3" t="s">
        <v>368</v>
      </c>
      <c r="E91" t="s">
        <v>564</v>
      </c>
    </row>
    <row r="92" spans="1:5">
      <c r="A92">
        <v>418</v>
      </c>
      <c r="B92" t="s">
        <v>212</v>
      </c>
      <c r="D92" s="3" t="s">
        <v>230</v>
      </c>
      <c r="E92" t="s">
        <v>565</v>
      </c>
    </row>
    <row r="93" spans="1:5">
      <c r="A93">
        <v>419</v>
      </c>
      <c r="B93" t="s">
        <v>213</v>
      </c>
      <c r="D93" s="3" t="s">
        <v>369</v>
      </c>
      <c r="E93" t="s">
        <v>566</v>
      </c>
    </row>
    <row r="94" spans="1:5">
      <c r="A94">
        <v>420</v>
      </c>
      <c r="B94" t="s">
        <v>225</v>
      </c>
      <c r="D94" s="3" t="s">
        <v>370</v>
      </c>
      <c r="E94" t="s">
        <v>567</v>
      </c>
    </row>
    <row r="95" spans="1:5">
      <c r="A95">
        <v>421</v>
      </c>
      <c r="B95" t="s">
        <v>470</v>
      </c>
      <c r="C95" t="s">
        <v>471</v>
      </c>
      <c r="D95" s="3" t="s">
        <v>472</v>
      </c>
      <c r="E95" t="s">
        <v>568</v>
      </c>
    </row>
  </sheetData>
  <phoneticPr fontId="3"/>
  <conditionalFormatting sqref="B95:B1048576 B1:B54 B72:B93 B56:B63">
    <cfRule type="duplicateValues" dxfId="6" priority="366"/>
  </conditionalFormatting>
  <conditionalFormatting sqref="B95:B1048576 B56:B57 B62:B63 B89:B91 B46:B53 B38 B76:B80 B83:B84 B86 B1:B34">
    <cfRule type="duplicateValues" dxfId="5" priority="149"/>
  </conditionalFormatting>
  <conditionalFormatting sqref="B95:B1048576 B56:B57 B62:B63 B89:B91 B46:B53 B38 B76:B80 B83:B84 B86 B1:B35">
    <cfRule type="duplicateValues" dxfId="4" priority="158"/>
  </conditionalFormatting>
  <conditionalFormatting sqref="B95:B1048576 B56:B57 B62:B63 B89:B91 B46:B53 B76:B80 B83:B84 B86 B74 B38:B40 B1:B35">
    <cfRule type="duplicateValues" dxfId="3" priority="167"/>
  </conditionalFormatting>
  <conditionalFormatting sqref="B95:B1048576 B62:B63 B1:B53 B72:B93 B56:B57">
    <cfRule type="duplicateValues" dxfId="2" priority="359"/>
  </conditionalFormatting>
  <conditionalFormatting sqref="B95:B1048576 B62:B63 B89:B91 B76:B80 B83:B84 B86 B1:B53 B72:B74 B56:B57">
    <cfRule type="duplicateValues" dxfId="1" priority="348"/>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xr:uid="{00000000-0002-0000-0000-000000000000}"/>
    <dataValidation imeMode="off" allowBlank="1" showInputMessage="1" showErrorMessage="1" sqref="C19:C20 C62 C49:C52 C29:C32 C12 C2:C10 C77:C79 C83 C89:C90 C86 C22:C27 C56"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3"/>
  <sheetViews>
    <sheetView topLeftCell="A16" zoomScale="87" zoomScaleNormal="87" workbookViewId="0">
      <selection activeCell="A26" sqref="A26"/>
    </sheetView>
  </sheetViews>
  <sheetFormatPr defaultRowHeight="13.2"/>
  <cols>
    <col min="1" max="1" width="11.21875" customWidth="1"/>
    <col min="2" max="2" width="13.21875" customWidth="1"/>
    <col min="3" max="22" width="10" customWidth="1"/>
  </cols>
  <sheetData>
    <row r="1" spans="1:60" ht="26.25" customHeight="1">
      <c r="A1" s="59" t="s">
        <v>569</v>
      </c>
      <c r="B1" s="58"/>
      <c r="C1" s="58"/>
      <c r="D1" s="58"/>
      <c r="E1" s="58"/>
      <c r="F1" s="58"/>
      <c r="G1" s="58"/>
      <c r="H1" s="58"/>
      <c r="I1" s="58" t="s">
        <v>226</v>
      </c>
      <c r="J1" s="58"/>
      <c r="K1" s="58"/>
      <c r="L1" s="58"/>
      <c r="M1" s="58"/>
      <c r="N1" s="58"/>
      <c r="O1" s="58"/>
      <c r="P1" s="58"/>
      <c r="Q1" s="58"/>
    </row>
    <row r="2" spans="1:60" ht="15.75" customHeight="1">
      <c r="A2" s="13"/>
      <c r="B2" s="13"/>
      <c r="C2" s="13"/>
      <c r="D2" s="13"/>
      <c r="E2" s="13"/>
      <c r="F2" s="13"/>
      <c r="G2" s="13"/>
      <c r="H2" s="13"/>
      <c r="I2" s="13"/>
      <c r="J2" s="13"/>
      <c r="K2" s="13"/>
    </row>
    <row r="3" spans="1:60" ht="26.25" customHeight="1">
      <c r="A3" s="388" t="s">
        <v>145</v>
      </c>
      <c r="B3" s="389"/>
      <c r="C3" s="389"/>
      <c r="D3" s="389"/>
      <c r="E3" s="389"/>
      <c r="F3" s="389"/>
      <c r="G3" s="389"/>
      <c r="H3" s="389"/>
      <c r="I3" s="389"/>
      <c r="J3" s="389"/>
      <c r="K3" s="389"/>
      <c r="L3" s="389"/>
      <c r="M3" s="389"/>
      <c r="N3" s="389"/>
      <c r="O3" s="389"/>
      <c r="P3" s="389"/>
      <c r="Q3" s="389"/>
      <c r="R3" s="389"/>
      <c r="S3" s="389"/>
      <c r="T3" s="389"/>
      <c r="U3" s="389"/>
      <c r="V3" s="389"/>
    </row>
    <row r="5" spans="1:60" ht="21" customHeight="1">
      <c r="A5" s="386" t="s">
        <v>35</v>
      </c>
      <c r="B5" s="387"/>
      <c r="C5" s="5"/>
      <c r="D5" s="401"/>
      <c r="E5" s="402"/>
      <c r="F5" s="402"/>
      <c r="G5" s="402"/>
      <c r="H5" s="403"/>
      <c r="I5" s="338" t="s">
        <v>570</v>
      </c>
    </row>
    <row r="6" spans="1:60" ht="21" customHeight="1">
      <c r="A6" s="392" t="s">
        <v>373</v>
      </c>
      <c r="B6" s="393"/>
      <c r="C6" s="346" t="str">
        <f>IF(C5="","",VLOOKUP(C5,学校番号一覧!$A$2:$E$110,2,0))</f>
        <v/>
      </c>
      <c r="D6" s="344"/>
      <c r="E6" s="344"/>
      <c r="F6" s="344"/>
      <c r="G6" s="344"/>
      <c r="H6" s="345"/>
      <c r="I6" s="339" t="s">
        <v>571</v>
      </c>
    </row>
    <row r="7" spans="1:60" ht="21" customHeight="1">
      <c r="A7" s="382" t="s">
        <v>154</v>
      </c>
      <c r="B7" s="383"/>
      <c r="C7" s="346" t="str">
        <f>IF(C5="","",VLOOKUP(C5,学校番号一覧!$A$2:$E$110,4,0))</f>
        <v/>
      </c>
      <c r="D7" s="344"/>
      <c r="E7" s="344"/>
      <c r="F7" s="344"/>
      <c r="G7" s="344"/>
      <c r="H7" s="345"/>
      <c r="I7" s="339" t="s">
        <v>572</v>
      </c>
    </row>
    <row r="8" spans="1:60" ht="21" customHeight="1">
      <c r="A8" s="382" t="s">
        <v>148</v>
      </c>
      <c r="B8" s="383"/>
      <c r="C8" s="356"/>
      <c r="D8" s="357"/>
      <c r="E8" s="357"/>
      <c r="F8" s="357"/>
      <c r="G8" s="357"/>
      <c r="H8" s="358"/>
      <c r="I8" s="339"/>
    </row>
    <row r="9" spans="1:60" ht="21" customHeight="1">
      <c r="A9" s="382" t="s">
        <v>149</v>
      </c>
      <c r="B9" s="383"/>
      <c r="C9" s="356"/>
      <c r="D9" s="357"/>
      <c r="E9" s="357"/>
      <c r="F9" s="357"/>
      <c r="G9" s="357"/>
      <c r="H9" s="358"/>
      <c r="I9" s="339" t="s">
        <v>573</v>
      </c>
    </row>
    <row r="10" spans="1:60" ht="21" customHeight="1" thickBot="1">
      <c r="A10" s="392" t="s">
        <v>139</v>
      </c>
      <c r="B10" s="393"/>
      <c r="C10" s="396"/>
      <c r="D10" s="397"/>
      <c r="E10" s="397"/>
      <c r="F10" s="397"/>
      <c r="G10" s="397"/>
      <c r="H10" s="398"/>
      <c r="I10" s="338" t="s">
        <v>574</v>
      </c>
      <c r="M10" s="12" t="s">
        <v>196</v>
      </c>
      <c r="P10" s="12"/>
    </row>
    <row r="11" spans="1:60" ht="21" customHeight="1" thickBot="1">
      <c r="A11" s="394" t="s">
        <v>140</v>
      </c>
      <c r="B11" s="395"/>
      <c r="C11" s="404"/>
      <c r="D11" s="405"/>
      <c r="E11" s="405"/>
      <c r="F11" s="405"/>
      <c r="G11" s="405"/>
      <c r="H11" s="406"/>
      <c r="I11" s="338" t="s">
        <v>575</v>
      </c>
      <c r="K11" s="378" t="s">
        <v>56</v>
      </c>
      <c r="L11" s="379"/>
      <c r="M11" s="115">
        <f>COUNTA($C$18:$J$18)</f>
        <v>0</v>
      </c>
      <c r="N11" s="116" t="s">
        <v>60</v>
      </c>
      <c r="O11" s="112"/>
      <c r="T11" s="12" t="s">
        <v>65</v>
      </c>
      <c r="AH11" t="s">
        <v>170</v>
      </c>
    </row>
    <row r="12" spans="1:60" ht="21" customHeight="1">
      <c r="C12" s="34" t="s">
        <v>576</v>
      </c>
      <c r="K12" s="368" t="s">
        <v>57</v>
      </c>
      <c r="L12" s="369"/>
      <c r="M12" s="117">
        <f>COUNTA($K$18:$V$18)/2</f>
        <v>0</v>
      </c>
      <c r="N12" s="118" t="s">
        <v>61</v>
      </c>
      <c r="O12" s="112"/>
      <c r="P12" s="370" t="s">
        <v>69</v>
      </c>
      <c r="Q12" s="371"/>
      <c r="R12" s="92" t="s">
        <v>71</v>
      </c>
      <c r="S12" s="121" t="s">
        <v>72</v>
      </c>
      <c r="T12" s="374" t="s">
        <v>70</v>
      </c>
      <c r="U12" s="375"/>
      <c r="V12" s="113" t="s">
        <v>73</v>
      </c>
      <c r="AH12" t="s">
        <v>171</v>
      </c>
    </row>
    <row r="13" spans="1:60" ht="21" customHeight="1" thickBot="1">
      <c r="C13" s="12" t="s">
        <v>577</v>
      </c>
      <c r="K13" s="368" t="s">
        <v>58</v>
      </c>
      <c r="L13" s="369"/>
      <c r="M13" s="117">
        <f>COUNTA($C$23:$J$23)</f>
        <v>0</v>
      </c>
      <c r="N13" s="118" t="s">
        <v>60</v>
      </c>
      <c r="O13" s="112"/>
      <c r="P13" s="372"/>
      <c r="Q13" s="373"/>
      <c r="R13" s="172"/>
      <c r="S13" s="173"/>
      <c r="T13" s="407"/>
      <c r="U13" s="408"/>
      <c r="V13" s="114">
        <f>SUM(R13:U13)</f>
        <v>0</v>
      </c>
      <c r="Y13" s="39"/>
      <c r="Z13" s="40"/>
      <c r="AA13" s="40"/>
      <c r="AB13" s="40"/>
      <c r="AC13" s="40"/>
      <c r="AD13" s="40"/>
      <c r="AE13" s="40"/>
      <c r="AF13" s="40"/>
      <c r="AH13" s="1" t="s">
        <v>169</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c r="C14" s="12" t="s">
        <v>578</v>
      </c>
      <c r="K14" s="399" t="s">
        <v>59</v>
      </c>
      <c r="L14" s="400"/>
      <c r="M14" s="119">
        <f>COUNTA($K$23:$V$23)/2</f>
        <v>0</v>
      </c>
      <c r="N14" s="120" t="s">
        <v>61</v>
      </c>
      <c r="O14" s="112"/>
      <c r="P14" s="171" t="s">
        <v>372</v>
      </c>
      <c r="Q14" s="112"/>
      <c r="R14" s="12"/>
      <c r="Y14" s="41"/>
      <c r="AH14" t="str">
        <f>AH11&amp;A18&amp;AH12</f>
        <v>()</v>
      </c>
      <c r="BH14" s="41"/>
    </row>
    <row r="15" spans="1:60" ht="21" customHeight="1">
      <c r="C15" s="12" t="s">
        <v>579</v>
      </c>
      <c r="Y15" s="41"/>
      <c r="AH15" t="str">
        <f>CONCATENATE($AH$11,$A$18,AH12)</f>
        <v>()</v>
      </c>
      <c r="BH15" s="41"/>
    </row>
    <row r="16" spans="1:60" ht="21" customHeight="1">
      <c r="A16" s="11"/>
      <c r="B16" s="24"/>
      <c r="C16" s="362" t="s">
        <v>52</v>
      </c>
      <c r="D16" s="363"/>
      <c r="E16" s="363"/>
      <c r="F16" s="363"/>
      <c r="G16" s="363"/>
      <c r="H16" s="363"/>
      <c r="I16" s="363"/>
      <c r="J16" s="364"/>
      <c r="K16" s="362" t="s">
        <v>53</v>
      </c>
      <c r="L16" s="363"/>
      <c r="M16" s="363"/>
      <c r="N16" s="363"/>
      <c r="O16" s="363"/>
      <c r="P16" s="363"/>
      <c r="Q16" s="363"/>
      <c r="R16" s="363"/>
      <c r="S16" s="363"/>
      <c r="T16" s="363"/>
      <c r="U16" s="363"/>
      <c r="V16" s="364"/>
      <c r="Y16" s="41"/>
      <c r="AI16" t="s">
        <v>172</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c r="A17" s="390" t="s">
        <v>323</v>
      </c>
      <c r="B17" s="391"/>
      <c r="C17" s="31" t="s">
        <v>173</v>
      </c>
      <c r="D17" s="29" t="s">
        <v>174</v>
      </c>
      <c r="E17" s="29" t="s">
        <v>175</v>
      </c>
      <c r="F17" s="30" t="s">
        <v>176</v>
      </c>
      <c r="G17" s="31" t="s">
        <v>37</v>
      </c>
      <c r="H17" s="29" t="s">
        <v>38</v>
      </c>
      <c r="I17" s="29" t="s">
        <v>39</v>
      </c>
      <c r="J17" s="30" t="s">
        <v>40</v>
      </c>
      <c r="K17" s="384" t="s">
        <v>374</v>
      </c>
      <c r="L17" s="385"/>
      <c r="M17" s="342" t="s">
        <v>402</v>
      </c>
      <c r="N17" s="343"/>
      <c r="O17" s="342" t="s">
        <v>41</v>
      </c>
      <c r="P17" s="343"/>
      <c r="Q17" s="342" t="s">
        <v>42</v>
      </c>
      <c r="R17" s="344"/>
      <c r="S17" s="342" t="s">
        <v>43</v>
      </c>
      <c r="T17" s="343"/>
      <c r="U17" s="344" t="s">
        <v>44</v>
      </c>
      <c r="V17" s="345"/>
      <c r="Y17" s="42"/>
      <c r="AA17" s="1" t="s">
        <v>36</v>
      </c>
      <c r="AB17" s="1" t="s">
        <v>231</v>
      </c>
      <c r="AC17" s="1" t="s">
        <v>168</v>
      </c>
      <c r="AD17" s="1" t="s">
        <v>181</v>
      </c>
      <c r="AE17" s="1" t="s">
        <v>182</v>
      </c>
      <c r="AF17" s="1" t="s">
        <v>183</v>
      </c>
      <c r="AG17" s="1" t="s">
        <v>184</v>
      </c>
      <c r="AH17" s="1" t="s">
        <v>37</v>
      </c>
      <c r="AI17" s="1" t="s">
        <v>38</v>
      </c>
      <c r="AJ17" s="1" t="s">
        <v>39</v>
      </c>
      <c r="AK17" s="1" t="s">
        <v>40</v>
      </c>
      <c r="AL17" s="1" t="s">
        <v>376</v>
      </c>
      <c r="AM17" s="1" t="s">
        <v>412</v>
      </c>
      <c r="AN17" s="1" t="s">
        <v>41</v>
      </c>
      <c r="AO17" s="1" t="s">
        <v>42</v>
      </c>
      <c r="AP17" s="1" t="s">
        <v>43</v>
      </c>
      <c r="AQ17" s="1" t="s">
        <v>44</v>
      </c>
      <c r="AR17" s="1" t="s">
        <v>185</v>
      </c>
      <c r="AS17" s="1" t="s">
        <v>186</v>
      </c>
      <c r="AT17" s="1" t="s">
        <v>187</v>
      </c>
      <c r="AU17" s="1" t="s">
        <v>188</v>
      </c>
      <c r="AV17" s="1" t="s">
        <v>46</v>
      </c>
      <c r="AW17" s="1" t="s">
        <v>47</v>
      </c>
      <c r="AX17" s="1" t="s">
        <v>48</v>
      </c>
      <c r="AY17" s="1" t="s">
        <v>49</v>
      </c>
      <c r="AZ17" s="1" t="s">
        <v>377</v>
      </c>
      <c r="BA17" s="1" t="s">
        <v>413</v>
      </c>
      <c r="BB17" s="1" t="s">
        <v>50</v>
      </c>
      <c r="BC17" s="1" t="s">
        <v>51</v>
      </c>
      <c r="BD17" s="1" t="s">
        <v>446</v>
      </c>
      <c r="BE17" s="1" t="s">
        <v>447</v>
      </c>
      <c r="BH17" s="42"/>
    </row>
    <row r="18" spans="1:60" ht="21" customHeight="1">
      <c r="A18" s="380"/>
      <c r="B18" s="381"/>
      <c r="C18" s="46"/>
      <c r="D18" s="300"/>
      <c r="E18" s="300"/>
      <c r="F18" s="300"/>
      <c r="G18" s="6"/>
      <c r="H18" s="4"/>
      <c r="I18" s="4"/>
      <c r="J18" s="7"/>
      <c r="K18" s="6"/>
      <c r="L18" s="4"/>
      <c r="M18" s="225"/>
      <c r="N18" s="4"/>
      <c r="O18" s="4"/>
      <c r="P18" s="4"/>
      <c r="Q18" s="4"/>
      <c r="R18" s="16"/>
      <c r="S18" s="4"/>
      <c r="T18" s="4"/>
      <c r="U18" s="4"/>
      <c r="V18" s="7"/>
      <c r="Y18" s="41"/>
      <c r="AA18" t="str">
        <f>C6</f>
        <v/>
      </c>
      <c r="AC18">
        <f>V13</f>
        <v>0</v>
      </c>
      <c r="AD18" t="s">
        <v>192</v>
      </c>
      <c r="AE18" t="s">
        <v>193</v>
      </c>
      <c r="AF18" t="s">
        <v>194</v>
      </c>
      <c r="AG18" t="s">
        <v>195</v>
      </c>
      <c r="AH18">
        <v>1</v>
      </c>
      <c r="AI18">
        <v>2</v>
      </c>
      <c r="AJ18">
        <v>3</v>
      </c>
      <c r="AK18">
        <v>4</v>
      </c>
      <c r="AL18" t="s">
        <v>410</v>
      </c>
      <c r="AM18" t="s">
        <v>411</v>
      </c>
      <c r="AN18">
        <v>1</v>
      </c>
      <c r="AO18">
        <v>2</v>
      </c>
      <c r="AP18">
        <v>3</v>
      </c>
      <c r="AQ18">
        <v>4</v>
      </c>
      <c r="AR18" t="s">
        <v>192</v>
      </c>
      <c r="AS18" t="s">
        <v>193</v>
      </c>
      <c r="AT18" t="s">
        <v>194</v>
      </c>
      <c r="AU18" t="s">
        <v>195</v>
      </c>
      <c r="AV18">
        <v>1</v>
      </c>
      <c r="AW18">
        <v>2</v>
      </c>
      <c r="AX18">
        <v>3</v>
      </c>
      <c r="AY18">
        <v>4</v>
      </c>
      <c r="AZ18" t="s">
        <v>410</v>
      </c>
      <c r="BA18" t="s">
        <v>411</v>
      </c>
      <c r="BB18">
        <v>1</v>
      </c>
      <c r="BC18">
        <v>2</v>
      </c>
      <c r="BD18">
        <v>3</v>
      </c>
      <c r="BE18">
        <v>4</v>
      </c>
      <c r="BH18" s="41"/>
    </row>
    <row r="19" spans="1:60" ht="21" customHeight="1">
      <c r="A19" s="382" t="s">
        <v>45</v>
      </c>
      <c r="B19" s="383"/>
      <c r="C19" s="184"/>
      <c r="D19" s="301"/>
      <c r="E19" s="301"/>
      <c r="F19" s="301"/>
      <c r="G19" s="185"/>
      <c r="H19" s="186"/>
      <c r="I19" s="186"/>
      <c r="J19" s="240"/>
      <c r="K19" s="185"/>
      <c r="L19" s="186"/>
      <c r="M19" s="308"/>
      <c r="N19" s="186"/>
      <c r="O19" s="186"/>
      <c r="P19" s="186"/>
      <c r="Q19" s="186"/>
      <c r="R19" s="234"/>
      <c r="S19" s="186"/>
      <c r="T19" s="186"/>
      <c r="U19" s="186"/>
      <c r="V19" s="240"/>
      <c r="Y19" s="41"/>
      <c r="AB19">
        <f>学校用印刷シート!$D$23</f>
        <v>0</v>
      </c>
      <c r="AC19">
        <f>V13</f>
        <v>0</v>
      </c>
      <c r="AD19" s="228" t="str">
        <f>IF(C18="","",CONCATENATE(C18,$AH$15,AD18))</f>
        <v/>
      </c>
      <c r="AE19" s="228" t="str">
        <f t="shared" ref="AE19:AK19" si="0">IF(D18="","",CONCATENATE(D18,$AH$15,AE18))</f>
        <v/>
      </c>
      <c r="AF19" s="228" t="str">
        <f t="shared" si="0"/>
        <v/>
      </c>
      <c r="AG19" s="228" t="str">
        <f t="shared" si="0"/>
        <v/>
      </c>
      <c r="AH19" s="228" t="str">
        <f t="shared" si="0"/>
        <v/>
      </c>
      <c r="AI19" s="228" t="str">
        <f t="shared" si="0"/>
        <v/>
      </c>
      <c r="AJ19" s="228" t="str">
        <f t="shared" si="0"/>
        <v/>
      </c>
      <c r="AK19" s="228" t="str">
        <f t="shared" si="0"/>
        <v/>
      </c>
      <c r="AL19" s="228" t="str">
        <f>IF(K18="","",CONCATENATE(AM16,$AH$15,AL18))</f>
        <v/>
      </c>
      <c r="AM19" s="228" t="str">
        <f>IF(M18="","",CONCATENATE(AN16,$AH$15,AM18))</f>
        <v/>
      </c>
      <c r="AN19" s="228" t="str">
        <f>IF(O18="","",CONCATENATE(AO16,$AH$15,AN18))</f>
        <v/>
      </c>
      <c r="AO19" s="228" t="str">
        <f>IF(Q18="","",CONCATENATE(AP16,$AH$15,AO18))</f>
        <v/>
      </c>
      <c r="AP19" s="228" t="str">
        <f t="shared" ref="AP19:AQ19" si="1">IF(R18="","",CONCATENATE(AQ16,$AH$15,AP18))</f>
        <v/>
      </c>
      <c r="AQ19" s="228" t="str">
        <f t="shared" si="1"/>
        <v/>
      </c>
      <c r="AR19" s="228" t="str">
        <f>IF(C23="","",CONCATENATE(C23,$AH$15,AR18))</f>
        <v/>
      </c>
      <c r="AS19" s="228" t="str">
        <f t="shared" ref="AS19:AY19" si="2">IF(D23="","",CONCATENATE(D23,$AH$15,AS18))</f>
        <v/>
      </c>
      <c r="AT19" s="228" t="str">
        <f t="shared" si="2"/>
        <v/>
      </c>
      <c r="AU19" s="228" t="str">
        <f t="shared" si="2"/>
        <v/>
      </c>
      <c r="AV19" s="228" t="str">
        <f t="shared" si="2"/>
        <v/>
      </c>
      <c r="AW19" s="228" t="str">
        <f t="shared" si="2"/>
        <v/>
      </c>
      <c r="AX19" s="228" t="str">
        <f t="shared" si="2"/>
        <v/>
      </c>
      <c r="AY19" s="228" t="str">
        <f t="shared" si="2"/>
        <v/>
      </c>
      <c r="AZ19" s="228" t="str">
        <f>IF(K23="","",CONCATENATE(BA16,$AH$15,AZ18))</f>
        <v/>
      </c>
      <c r="BA19" s="228" t="str">
        <f>IF(M23="","",CONCATENATE(BB16,$AH$15,BA18))</f>
        <v/>
      </c>
      <c r="BB19" s="228" t="str">
        <f>IF(O23="","",CONCATENATE(BC16,$AH$15,BB18))</f>
        <v/>
      </c>
      <c r="BC19" s="228" t="str">
        <f>IF(Q23="","",CONCATENATE(BD16,$AH$15,BC18))</f>
        <v/>
      </c>
      <c r="BD19" s="228" t="str">
        <f t="shared" ref="BD19:BE19" si="3">IF(R23="","",CONCATENATE(BE16,$AH$15,BD18))</f>
        <v/>
      </c>
      <c r="BE19" s="228" t="str">
        <f t="shared" si="3"/>
        <v/>
      </c>
      <c r="BF19" s="228"/>
      <c r="BH19" s="41"/>
    </row>
    <row r="20" spans="1:60" ht="21" customHeight="1">
      <c r="A20" s="340" t="s">
        <v>381</v>
      </c>
      <c r="B20" s="341"/>
      <c r="C20" s="49"/>
      <c r="D20" s="302"/>
      <c r="E20" s="302"/>
      <c r="F20" s="302"/>
      <c r="G20" s="8"/>
      <c r="H20" s="9"/>
      <c r="I20" s="9"/>
      <c r="J20" s="10"/>
      <c r="K20" s="185"/>
      <c r="L20" s="9"/>
      <c r="M20" s="308"/>
      <c r="N20" s="186"/>
      <c r="O20" s="186"/>
      <c r="P20" s="186"/>
      <c r="Q20" s="186"/>
      <c r="R20" s="234"/>
      <c r="S20" s="9"/>
      <c r="T20" s="9"/>
      <c r="U20" s="9"/>
      <c r="V20" s="10"/>
      <c r="Y20" s="41"/>
      <c r="BH20" s="41"/>
    </row>
    <row r="21" spans="1:60" ht="21" customHeight="1">
      <c r="A21" s="15"/>
      <c r="B21" s="15"/>
      <c r="C21" s="410" t="s">
        <v>54</v>
      </c>
      <c r="D21" s="411"/>
      <c r="E21" s="411"/>
      <c r="F21" s="411"/>
      <c r="G21" s="411"/>
      <c r="H21" s="411"/>
      <c r="I21" s="411"/>
      <c r="J21" s="412"/>
      <c r="K21" s="365" t="s">
        <v>55</v>
      </c>
      <c r="L21" s="366"/>
      <c r="M21" s="366"/>
      <c r="N21" s="366"/>
      <c r="O21" s="366"/>
      <c r="P21" s="366"/>
      <c r="Q21" s="366"/>
      <c r="R21" s="366"/>
      <c r="S21" s="366"/>
      <c r="T21" s="366"/>
      <c r="U21" s="366"/>
      <c r="V21" s="367"/>
      <c r="Y21" s="41"/>
      <c r="BH21" s="41"/>
    </row>
    <row r="22" spans="1:60" ht="21" customHeight="1">
      <c r="A22" s="15"/>
      <c r="B22" s="15"/>
      <c r="C22" s="31" t="s">
        <v>177</v>
      </c>
      <c r="D22" s="29" t="s">
        <v>178</v>
      </c>
      <c r="E22" s="29" t="s">
        <v>179</v>
      </c>
      <c r="F22" s="30" t="s">
        <v>180</v>
      </c>
      <c r="G22" s="31" t="s">
        <v>46</v>
      </c>
      <c r="H22" s="29" t="s">
        <v>47</v>
      </c>
      <c r="I22" s="29" t="s">
        <v>48</v>
      </c>
      <c r="J22" s="30" t="s">
        <v>49</v>
      </c>
      <c r="K22" s="384" t="s">
        <v>375</v>
      </c>
      <c r="L22" s="385"/>
      <c r="M22" s="342" t="s">
        <v>403</v>
      </c>
      <c r="N22" s="343"/>
      <c r="O22" s="342" t="s">
        <v>50</v>
      </c>
      <c r="P22" s="343"/>
      <c r="Q22" s="342" t="s">
        <v>51</v>
      </c>
      <c r="R22" s="344"/>
      <c r="S22" s="342" t="s">
        <v>446</v>
      </c>
      <c r="T22" s="343"/>
      <c r="U22" s="344" t="s">
        <v>447</v>
      </c>
      <c r="V22" s="345"/>
      <c r="Y22" s="41"/>
      <c r="BH22" s="41"/>
    </row>
    <row r="23" spans="1:60" ht="21" customHeight="1">
      <c r="A23" s="15"/>
      <c r="B23" s="15"/>
      <c r="C23" s="174"/>
      <c r="D23" s="297"/>
      <c r="E23" s="297"/>
      <c r="F23" s="297"/>
      <c r="G23" s="6"/>
      <c r="H23" s="4"/>
      <c r="I23" s="4"/>
      <c r="J23" s="7"/>
      <c r="K23" s="6"/>
      <c r="L23" s="4"/>
      <c r="M23" s="225"/>
      <c r="N23" s="4"/>
      <c r="O23" s="4"/>
      <c r="P23" s="4"/>
      <c r="Q23" s="4"/>
      <c r="R23" s="16"/>
      <c r="S23" s="4"/>
      <c r="T23" s="4"/>
      <c r="U23" s="4"/>
      <c r="V23" s="7"/>
      <c r="Y23" s="41"/>
      <c r="BH23" s="41"/>
    </row>
    <row r="24" spans="1:60" ht="21" customHeight="1">
      <c r="A24" s="15"/>
      <c r="B24" s="15"/>
      <c r="C24" s="187"/>
      <c r="D24" s="298"/>
      <c r="E24" s="298"/>
      <c r="F24" s="298"/>
      <c r="G24" s="185"/>
      <c r="H24" s="186"/>
      <c r="I24" s="186"/>
      <c r="J24" s="240"/>
      <c r="K24" s="185"/>
      <c r="L24" s="186"/>
      <c r="M24" s="308"/>
      <c r="N24" s="186"/>
      <c r="O24" s="186"/>
      <c r="P24" s="186"/>
      <c r="Q24" s="186"/>
      <c r="R24" s="234"/>
      <c r="S24" s="186"/>
      <c r="T24" s="186"/>
      <c r="U24" s="186"/>
      <c r="V24" s="240"/>
      <c r="Y24" s="41"/>
      <c r="BH24" s="41"/>
    </row>
    <row r="25" spans="1:60" ht="21" customHeight="1">
      <c r="A25" s="15"/>
      <c r="B25" s="15"/>
      <c r="C25" s="175"/>
      <c r="D25" s="299"/>
      <c r="E25" s="299"/>
      <c r="F25" s="299"/>
      <c r="G25" s="8"/>
      <c r="H25" s="9"/>
      <c r="I25" s="9"/>
      <c r="J25" s="10"/>
      <c r="K25" s="8"/>
      <c r="L25" s="9"/>
      <c r="M25" s="309"/>
      <c r="N25" s="9"/>
      <c r="O25" s="9"/>
      <c r="P25" s="9"/>
      <c r="Q25" s="9"/>
      <c r="R25" s="17"/>
      <c r="S25" s="9"/>
      <c r="T25" s="9"/>
      <c r="U25" s="9"/>
      <c r="V25" s="10"/>
      <c r="Y25" s="41"/>
      <c r="BH25" s="41"/>
    </row>
    <row r="26" spans="1:60" ht="21" customHeight="1">
      <c r="A26" s="34" t="s">
        <v>580</v>
      </c>
      <c r="B26" s="15"/>
      <c r="N26" s="15"/>
      <c r="Y26" s="41"/>
      <c r="BH26" s="41"/>
    </row>
    <row r="27" spans="1:60" ht="21" customHeight="1">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c r="C28" s="1"/>
      <c r="D28" s="1"/>
    </row>
    <row r="29" spans="1:60" ht="13.8" thickBot="1"/>
    <row r="30" spans="1:60" s="14" customFormat="1" ht="19.8" thickTop="1">
      <c r="A30" s="413" t="s">
        <v>68</v>
      </c>
      <c r="B30" s="413"/>
      <c r="C30" s="413"/>
      <c r="D30" s="413"/>
      <c r="E30" s="413"/>
      <c r="F30" s="413"/>
      <c r="G30" s="413"/>
      <c r="H30" s="413"/>
      <c r="I30" s="413"/>
      <c r="J30" s="413"/>
      <c r="K30" s="413"/>
    </row>
    <row r="32" spans="1:60">
      <c r="A32" s="414" t="s">
        <v>35</v>
      </c>
      <c r="B32" s="415"/>
      <c r="C32" s="5">
        <v>113</v>
      </c>
      <c r="D32" s="416"/>
      <c r="E32" s="417"/>
      <c r="F32" s="417"/>
      <c r="G32" s="417"/>
      <c r="H32" s="418"/>
    </row>
    <row r="33" spans="1:22">
      <c r="A33" s="392" t="s">
        <v>147</v>
      </c>
      <c r="B33" s="393"/>
      <c r="C33" s="346" t="s">
        <v>232</v>
      </c>
      <c r="D33" s="344"/>
      <c r="E33" s="344"/>
      <c r="F33" s="344"/>
      <c r="G33" s="344"/>
      <c r="H33" s="345"/>
    </row>
    <row r="34" spans="1:22">
      <c r="A34" s="382" t="s">
        <v>146</v>
      </c>
      <c r="B34" s="383"/>
      <c r="C34" s="346" t="s">
        <v>233</v>
      </c>
      <c r="D34" s="344"/>
      <c r="E34" s="344"/>
      <c r="F34" s="344"/>
      <c r="G34" s="344"/>
      <c r="H34" s="345"/>
    </row>
    <row r="35" spans="1:22">
      <c r="A35" s="382" t="s">
        <v>148</v>
      </c>
      <c r="B35" s="383"/>
      <c r="C35" s="356" t="s">
        <v>439</v>
      </c>
      <c r="D35" s="357"/>
      <c r="E35" s="357"/>
      <c r="F35" s="357"/>
      <c r="G35" s="357"/>
      <c r="H35" s="358"/>
    </row>
    <row r="36" spans="1:22">
      <c r="A36" s="382" t="s">
        <v>149</v>
      </c>
      <c r="B36" s="383"/>
      <c r="C36" s="356" t="s">
        <v>153</v>
      </c>
      <c r="D36" s="357"/>
      <c r="E36" s="357"/>
      <c r="F36" s="357"/>
      <c r="G36" s="357"/>
      <c r="H36" s="358"/>
    </row>
    <row r="37" spans="1:22">
      <c r="A37" s="414" t="s">
        <v>139</v>
      </c>
      <c r="B37" s="415"/>
      <c r="C37" s="353" t="s">
        <v>440</v>
      </c>
      <c r="D37" s="354"/>
      <c r="E37" s="354"/>
      <c r="F37" s="354"/>
      <c r="G37" s="354"/>
      <c r="H37" s="355"/>
    </row>
    <row r="38" spans="1:22">
      <c r="A38" s="414" t="s">
        <v>140</v>
      </c>
      <c r="B38" s="415"/>
      <c r="C38" s="359" t="s">
        <v>441</v>
      </c>
      <c r="D38" s="360"/>
      <c r="E38" s="360"/>
      <c r="F38" s="360"/>
      <c r="G38" s="360"/>
      <c r="H38" s="361"/>
    </row>
    <row r="40" spans="1:22">
      <c r="C40" t="s">
        <v>62</v>
      </c>
    </row>
    <row r="41" spans="1:22">
      <c r="C41" t="s">
        <v>63</v>
      </c>
    </row>
    <row r="42" spans="1:22">
      <c r="C42" t="s">
        <v>64</v>
      </c>
    </row>
    <row r="43" spans="1:22">
      <c r="A43" s="11"/>
      <c r="B43" s="24"/>
      <c r="C43" s="363" t="s">
        <v>52</v>
      </c>
      <c r="D43" s="363"/>
      <c r="E43" s="363"/>
      <c r="F43" s="363"/>
      <c r="G43" s="363"/>
      <c r="H43" s="363"/>
      <c r="I43" s="363"/>
      <c r="J43" s="364"/>
      <c r="K43" s="350" t="s">
        <v>53</v>
      </c>
      <c r="L43" s="351"/>
      <c r="M43" s="351"/>
      <c r="N43" s="351"/>
      <c r="O43" s="351"/>
      <c r="P43" s="351"/>
      <c r="Q43" s="351"/>
      <c r="R43" s="352"/>
      <c r="S43" s="55"/>
      <c r="T43" s="55"/>
      <c r="U43" s="55"/>
      <c r="V43" s="55"/>
    </row>
    <row r="44" spans="1:22">
      <c r="A44" s="390" t="s">
        <v>323</v>
      </c>
      <c r="B44" s="391"/>
      <c r="C44" s="31" t="s">
        <v>173</v>
      </c>
      <c r="D44" s="29" t="s">
        <v>174</v>
      </c>
      <c r="E44" s="29" t="s">
        <v>175</v>
      </c>
      <c r="F44" s="30" t="s">
        <v>176</v>
      </c>
      <c r="G44" s="31" t="s">
        <v>37</v>
      </c>
      <c r="H44" s="29" t="s">
        <v>38</v>
      </c>
      <c r="I44" s="29" t="s">
        <v>39</v>
      </c>
      <c r="J44" s="30" t="s">
        <v>40</v>
      </c>
      <c r="K44" s="347" t="s">
        <v>41</v>
      </c>
      <c r="L44" s="348"/>
      <c r="M44" s="348" t="s">
        <v>42</v>
      </c>
      <c r="N44" s="348"/>
      <c r="O44" s="348" t="s">
        <v>43</v>
      </c>
      <c r="P44" s="348"/>
      <c r="Q44" s="348" t="s">
        <v>44</v>
      </c>
      <c r="R44" s="349"/>
      <c r="S44" s="385" t="s">
        <v>190</v>
      </c>
      <c r="T44" s="385"/>
      <c r="U44" s="385" t="s">
        <v>191</v>
      </c>
      <c r="V44" s="385"/>
    </row>
    <row r="45" spans="1:22">
      <c r="A45" s="380" t="s">
        <v>486</v>
      </c>
      <c r="B45" s="409"/>
      <c r="C45" s="46" t="s">
        <v>189</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c r="A46" s="340" t="s">
        <v>45</v>
      </c>
      <c r="B46" s="341"/>
      <c r="C46" s="184">
        <v>2</v>
      </c>
      <c r="D46" s="238"/>
      <c r="E46" s="238"/>
      <c r="F46" s="239"/>
      <c r="G46" s="185">
        <v>2</v>
      </c>
      <c r="H46" s="186">
        <v>2</v>
      </c>
      <c r="I46" s="186"/>
      <c r="J46" s="240"/>
      <c r="K46" s="185">
        <v>2</v>
      </c>
      <c r="L46" s="186">
        <v>2</v>
      </c>
      <c r="M46" s="186">
        <v>1</v>
      </c>
      <c r="N46" s="186">
        <v>1</v>
      </c>
      <c r="O46" s="186"/>
      <c r="P46" s="186"/>
      <c r="Q46" s="186"/>
      <c r="R46" s="234"/>
      <c r="S46" s="186"/>
      <c r="T46" s="186"/>
      <c r="U46" s="186"/>
      <c r="V46" s="186"/>
    </row>
    <row r="47" spans="1:22">
      <c r="A47" s="340" t="s">
        <v>381</v>
      </c>
      <c r="B47" s="341"/>
      <c r="C47" s="49" t="s">
        <v>454</v>
      </c>
      <c r="D47" s="50"/>
      <c r="E47" s="50"/>
      <c r="F47" s="51"/>
      <c r="G47" s="8" t="s">
        <v>455</v>
      </c>
      <c r="H47" s="9" t="s">
        <v>456</v>
      </c>
      <c r="I47" s="9"/>
      <c r="J47" s="10"/>
      <c r="K47" s="8" t="s">
        <v>457</v>
      </c>
      <c r="L47" s="9" t="s">
        <v>458</v>
      </c>
      <c r="M47" s="9" t="s">
        <v>459</v>
      </c>
      <c r="N47" s="9" t="s">
        <v>460</v>
      </c>
      <c r="O47" s="9"/>
      <c r="P47" s="9"/>
      <c r="Q47" s="9"/>
      <c r="R47" s="17"/>
      <c r="S47" s="9"/>
      <c r="T47" s="9"/>
      <c r="U47" s="9"/>
      <c r="V47" s="9"/>
    </row>
    <row r="48" spans="1:22">
      <c r="B48" s="15"/>
      <c r="N48" s="15"/>
    </row>
    <row r="49" spans="1:63" ht="21" customHeight="1" thickBot="1">
      <c r="C49" s="12" t="s">
        <v>196</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c r="A50" s="378" t="s">
        <v>56</v>
      </c>
      <c r="B50" s="379"/>
      <c r="C50" s="115">
        <f>COUNTA(C45:J45)</f>
        <v>3</v>
      </c>
      <c r="D50" s="116" t="s">
        <v>60</v>
      </c>
      <c r="E50" s="112"/>
      <c r="J50" s="12" t="s">
        <v>65</v>
      </c>
    </row>
    <row r="51" spans="1:63" ht="21" customHeight="1">
      <c r="A51" s="368" t="s">
        <v>57</v>
      </c>
      <c r="B51" s="369"/>
      <c r="C51" s="117">
        <f>COUNTA(K45:V45)/2</f>
        <v>2</v>
      </c>
      <c r="D51" s="118" t="s">
        <v>61</v>
      </c>
      <c r="E51" s="112"/>
      <c r="F51" s="370" t="s">
        <v>69</v>
      </c>
      <c r="G51" s="371"/>
      <c r="H51" s="92" t="s">
        <v>71</v>
      </c>
      <c r="I51" s="121" t="s">
        <v>72</v>
      </c>
      <c r="J51" s="374" t="s">
        <v>70</v>
      </c>
      <c r="K51" s="375"/>
      <c r="L51" s="113" t="s">
        <v>73</v>
      </c>
    </row>
    <row r="52" spans="1:63" ht="21" customHeight="1" thickBot="1">
      <c r="A52" s="368" t="s">
        <v>58</v>
      </c>
      <c r="B52" s="369"/>
      <c r="C52" s="117">
        <v>0</v>
      </c>
      <c r="D52" s="118" t="s">
        <v>60</v>
      </c>
      <c r="E52" s="112"/>
      <c r="F52" s="372"/>
      <c r="G52" s="373"/>
      <c r="H52" s="122">
        <v>5</v>
      </c>
      <c r="I52" s="123">
        <v>4</v>
      </c>
      <c r="J52" s="376">
        <v>2</v>
      </c>
      <c r="K52" s="377"/>
      <c r="L52" s="114">
        <f>SUM(H52:K52)</f>
        <v>11</v>
      </c>
      <c r="M52" s="56"/>
      <c r="N52" s="56"/>
      <c r="O52" s="56"/>
      <c r="P52" s="56"/>
      <c r="Q52" s="56"/>
    </row>
    <row r="53" spans="1:63" ht="21" customHeight="1" thickBot="1">
      <c r="A53" s="399" t="s">
        <v>59</v>
      </c>
      <c r="B53" s="400"/>
      <c r="C53" s="119">
        <v>0</v>
      </c>
      <c r="D53" s="120" t="s">
        <v>61</v>
      </c>
      <c r="E53" s="112"/>
      <c r="F53" s="111"/>
      <c r="G53" s="112"/>
      <c r="H53" s="12"/>
    </row>
  </sheetData>
  <mergeCells count="76">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s>
  <phoneticPr fontId="7"/>
  <dataValidations count="2">
    <dataValidation allowBlank="1" showInputMessage="1" showErrorMessage="1" prompt="１名のみ" sqref="C10:H11" xr:uid="{00000000-0002-0000-0100-000000000000}"/>
    <dataValidation allowBlank="1" showInputMessage="1" showErrorMessage="1" prompt="半角で入力してください" sqref="C5"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showZeros="0" zoomScale="75" zoomScaleNormal="75" workbookViewId="0">
      <selection activeCell="B13" sqref="B13"/>
    </sheetView>
  </sheetViews>
  <sheetFormatPr defaultRowHeight="13.2"/>
  <cols>
    <col min="1" max="1" width="9.6640625" customWidth="1"/>
    <col min="2" max="2" width="12.6640625" style="1" customWidth="1"/>
    <col min="3" max="3" width="4.44140625" style="1" customWidth="1"/>
    <col min="4" max="4" width="10.6640625" style="1" customWidth="1"/>
    <col min="5" max="5" width="12.6640625" style="1" customWidth="1"/>
    <col min="6" max="6" width="4.44140625" style="1" customWidth="1"/>
    <col min="7" max="7" width="10.6640625" style="1" customWidth="1"/>
    <col min="8" max="8" width="5.88671875" style="1" customWidth="1"/>
    <col min="9" max="9" width="2.109375" customWidth="1"/>
    <col min="10" max="10" width="9.6640625" customWidth="1"/>
    <col min="11" max="11" width="12.6640625" style="1" customWidth="1"/>
    <col min="12" max="12" width="4.44140625" style="1" customWidth="1"/>
    <col min="13" max="13" width="10.6640625" style="1" customWidth="1"/>
    <col min="14" max="14" width="12.6640625" style="1" customWidth="1"/>
    <col min="15" max="15" width="4.44140625" style="1" customWidth="1"/>
    <col min="16" max="16" width="10.6640625" style="1" customWidth="1"/>
    <col min="17" max="17" width="6.33203125" style="1" customWidth="1"/>
  </cols>
  <sheetData>
    <row r="1" spans="1:23" ht="27.75" customHeight="1">
      <c r="A1" s="419" t="str">
        <f>学校用入力シート!A1</f>
        <v>第50回愛知県中学生バドミントン大会申込書</v>
      </c>
      <c r="B1" s="419"/>
      <c r="C1" s="419"/>
      <c r="D1" s="419"/>
      <c r="E1" s="419"/>
      <c r="F1" s="419"/>
      <c r="G1" s="419"/>
      <c r="H1" s="419"/>
      <c r="I1" s="419"/>
      <c r="J1" s="419"/>
      <c r="K1" s="419"/>
      <c r="L1" s="419"/>
      <c r="M1" s="419"/>
      <c r="N1" s="419"/>
      <c r="O1" s="419"/>
      <c r="P1" s="419"/>
      <c r="Q1" s="419"/>
    </row>
    <row r="2" spans="1:23" ht="21" customHeight="1">
      <c r="A2" s="54">
        <f>学校用入力シート!C5</f>
        <v>0</v>
      </c>
    </row>
    <row r="3" spans="1:23" ht="28.5" customHeight="1">
      <c r="A3" s="427" t="s">
        <v>124</v>
      </c>
      <c r="B3" s="428"/>
      <c r="C3" s="420" t="str">
        <f>学校用入力シート!C6:H6</f>
        <v/>
      </c>
      <c r="D3" s="421"/>
      <c r="E3" s="421"/>
      <c r="F3" s="421"/>
      <c r="G3" s="421"/>
      <c r="H3" s="421"/>
      <c r="I3" s="421"/>
      <c r="J3" s="421"/>
      <c r="K3" s="421"/>
      <c r="L3" s="421"/>
      <c r="M3" s="421"/>
      <c r="N3" s="421"/>
      <c r="O3" s="421"/>
      <c r="P3" s="421"/>
      <c r="Q3" s="422"/>
      <c r="R3" s="12"/>
    </row>
    <row r="4" spans="1:23" ht="28.5" customHeight="1">
      <c r="A4" s="390" t="s">
        <v>132</v>
      </c>
      <c r="B4" s="423"/>
      <c r="C4" s="424" t="str">
        <f>学校用入力シート!C7:H7</f>
        <v/>
      </c>
      <c r="D4" s="425"/>
      <c r="E4" s="425"/>
      <c r="F4" s="425"/>
      <c r="G4" s="425"/>
      <c r="H4" s="425"/>
      <c r="I4" s="425"/>
      <c r="J4" s="425"/>
      <c r="K4" s="425"/>
      <c r="L4" s="425"/>
      <c r="M4" s="425"/>
      <c r="N4" s="425"/>
      <c r="O4" s="425"/>
      <c r="P4" s="425"/>
      <c r="Q4" s="426"/>
      <c r="R4" s="12"/>
    </row>
    <row r="5" spans="1:23" ht="28.5" customHeight="1">
      <c r="A5" s="432" t="s">
        <v>125</v>
      </c>
      <c r="B5" s="433"/>
      <c r="C5" s="429">
        <f>学校用入力シート!C8:H8</f>
        <v>0</v>
      </c>
      <c r="D5" s="430"/>
      <c r="E5" s="430"/>
      <c r="F5" s="35"/>
      <c r="G5" s="37"/>
      <c r="H5" s="36"/>
      <c r="I5" s="439" t="s">
        <v>152</v>
      </c>
      <c r="J5" s="440"/>
      <c r="K5" s="440"/>
      <c r="L5" s="441">
        <f>学校用入力シート!C9</f>
        <v>0</v>
      </c>
      <c r="M5" s="441"/>
      <c r="N5" s="441"/>
      <c r="O5" s="441"/>
      <c r="P5" s="441"/>
      <c r="Q5" s="442"/>
      <c r="R5" s="12"/>
    </row>
    <row r="6" spans="1:23" ht="13.5" customHeight="1"/>
    <row r="7" spans="1:23" ht="28.5" customHeight="1">
      <c r="A7" s="437" t="s">
        <v>126</v>
      </c>
      <c r="B7" s="438"/>
      <c r="C7" s="434">
        <f>学校用入力シート!C10:H10</f>
        <v>0</v>
      </c>
      <c r="D7" s="434"/>
      <c r="E7" s="434"/>
      <c r="F7" s="434"/>
      <c r="G7" s="435"/>
      <c r="H7" s="436"/>
      <c r="J7" s="437" t="s">
        <v>126</v>
      </c>
      <c r="K7" s="438"/>
      <c r="L7" s="434">
        <f>学校用入力シート!C11</f>
        <v>0</v>
      </c>
      <c r="M7" s="434"/>
      <c r="N7" s="434"/>
      <c r="O7" s="434"/>
      <c r="P7" s="435"/>
      <c r="Q7" s="436"/>
      <c r="R7" s="12"/>
    </row>
    <row r="8" spans="1:23" ht="38.25" customHeight="1" thickBot="1">
      <c r="A8" s="18" t="s">
        <v>127</v>
      </c>
      <c r="B8" s="19" t="s">
        <v>130</v>
      </c>
      <c r="C8" s="19" t="s">
        <v>128</v>
      </c>
      <c r="D8" s="188" t="s">
        <v>382</v>
      </c>
      <c r="E8" s="52" t="s">
        <v>131</v>
      </c>
      <c r="F8" s="52" t="s">
        <v>128</v>
      </c>
      <c r="G8" s="188" t="s">
        <v>382</v>
      </c>
      <c r="H8" s="53" t="s">
        <v>129</v>
      </c>
      <c r="J8" s="18" t="s">
        <v>127</v>
      </c>
      <c r="K8" s="19" t="s">
        <v>130</v>
      </c>
      <c r="L8" s="19" t="s">
        <v>128</v>
      </c>
      <c r="M8" s="188" t="s">
        <v>382</v>
      </c>
      <c r="N8" s="52" t="s">
        <v>131</v>
      </c>
      <c r="O8" s="52" t="s">
        <v>128</v>
      </c>
      <c r="P8" s="188" t="s">
        <v>382</v>
      </c>
      <c r="Q8" s="53" t="s">
        <v>129</v>
      </c>
    </row>
    <row r="9" spans="1:23" ht="28.5" customHeight="1">
      <c r="A9" s="235" t="s">
        <v>391</v>
      </c>
      <c r="B9" s="189">
        <f>学校用入力シート!G18</f>
        <v>0</v>
      </c>
      <c r="C9" s="189">
        <f>学校用入力シート!G19</f>
        <v>0</v>
      </c>
      <c r="D9" s="191">
        <f>学校用入力シート!G20</f>
        <v>0</v>
      </c>
      <c r="E9" s="176">
        <f>学校用入力シート!C18</f>
        <v>0</v>
      </c>
      <c r="F9" s="177">
        <f>学校用入力シート!C19</f>
        <v>0</v>
      </c>
      <c r="G9" s="177">
        <f>学校用入力シート!C20</f>
        <v>0</v>
      </c>
      <c r="H9" s="229" t="s">
        <v>414</v>
      </c>
      <c r="J9" s="235" t="s">
        <v>392</v>
      </c>
      <c r="K9" s="189">
        <f>学校用入力シート!G23</f>
        <v>0</v>
      </c>
      <c r="L9" s="189">
        <f>学校用入力シート!G24</f>
        <v>0</v>
      </c>
      <c r="M9" s="191">
        <f>学校用入力シート!G25</f>
        <v>0</v>
      </c>
      <c r="N9" s="176">
        <f>学校用入力シート!C23</f>
        <v>0</v>
      </c>
      <c r="O9" s="177">
        <f>学校用入力シート!C24</f>
        <v>0</v>
      </c>
      <c r="P9" s="177">
        <f>学校用入力シート!C25</f>
        <v>0</v>
      </c>
      <c r="Q9" s="229" t="s">
        <v>414</v>
      </c>
      <c r="S9" s="431" t="s">
        <v>383</v>
      </c>
      <c r="T9" s="431"/>
      <c r="U9" s="431"/>
      <c r="V9" s="431"/>
      <c r="W9" s="431"/>
    </row>
    <row r="10" spans="1:23" ht="28.5" customHeight="1">
      <c r="A10" s="236" t="s">
        <v>393</v>
      </c>
      <c r="B10" s="310">
        <f>学校用入力シート!H18</f>
        <v>0</v>
      </c>
      <c r="C10" s="310">
        <f>学校用入力シート!H19</f>
        <v>0</v>
      </c>
      <c r="D10" s="320">
        <f>学校用入力シート!H20</f>
        <v>0</v>
      </c>
      <c r="E10" s="321">
        <f>学校用入力シート!D18</f>
        <v>0</v>
      </c>
      <c r="F10" s="310">
        <f>学校用入力シート!D19</f>
        <v>0</v>
      </c>
      <c r="G10" s="310">
        <f>学校用入力シート!D20</f>
        <v>0</v>
      </c>
      <c r="H10" s="322" t="s">
        <v>415</v>
      </c>
      <c r="J10" s="236" t="s">
        <v>394</v>
      </c>
      <c r="K10" s="310">
        <f>学校用入力シート!H23</f>
        <v>0</v>
      </c>
      <c r="L10" s="310">
        <f>学校用入力シート!H24</f>
        <v>0</v>
      </c>
      <c r="M10" s="320">
        <f>学校用入力シート!H25</f>
        <v>0</v>
      </c>
      <c r="N10" s="321">
        <f>学校用入力シート!D23</f>
        <v>0</v>
      </c>
      <c r="O10" s="310">
        <f>学校用入力シート!D24</f>
        <v>0</v>
      </c>
      <c r="P10" s="310">
        <f>学校用入力シート!D25</f>
        <v>0</v>
      </c>
      <c r="Q10" s="322" t="s">
        <v>415</v>
      </c>
      <c r="S10" s="431"/>
      <c r="T10" s="431"/>
      <c r="U10" s="431"/>
      <c r="V10" s="431"/>
      <c r="W10" s="431"/>
    </row>
    <row r="11" spans="1:23" ht="28.5" customHeight="1">
      <c r="A11" s="236" t="s">
        <v>395</v>
      </c>
      <c r="B11" s="310">
        <f>学校用入力シート!I18</f>
        <v>0</v>
      </c>
      <c r="C11" s="310">
        <f>学校用入力シート!I19</f>
        <v>0</v>
      </c>
      <c r="D11" s="323">
        <f>学校用入力シート!I20</f>
        <v>0</v>
      </c>
      <c r="E11" s="321">
        <f>学校用入力シート!E18</f>
        <v>0</v>
      </c>
      <c r="F11" s="310">
        <f>学校用入力シート!E19</f>
        <v>0</v>
      </c>
      <c r="G11" s="310">
        <f>学校用入力シート!E20</f>
        <v>0</v>
      </c>
      <c r="H11" s="322" t="s">
        <v>416</v>
      </c>
      <c r="J11" s="236" t="s">
        <v>396</v>
      </c>
      <c r="K11" s="310">
        <f>学校用入力シート!I23</f>
        <v>0</v>
      </c>
      <c r="L11" s="310">
        <f>学校用入力シート!I24</f>
        <v>0</v>
      </c>
      <c r="M11" s="323">
        <f>学校用入力シート!I25</f>
        <v>0</v>
      </c>
      <c r="N11" s="321">
        <f>学校用入力シート!E23</f>
        <v>0</v>
      </c>
      <c r="O11" s="310">
        <f>学校用入力シート!E24</f>
        <v>0</v>
      </c>
      <c r="P11" s="310">
        <f>学校用入力シート!E25</f>
        <v>0</v>
      </c>
      <c r="Q11" s="322" t="s">
        <v>416</v>
      </c>
      <c r="S11" s="431"/>
      <c r="T11" s="431"/>
      <c r="U11" s="431"/>
      <c r="V11" s="431"/>
      <c r="W11" s="431"/>
    </row>
    <row r="12" spans="1:23" ht="28.5" customHeight="1" thickBot="1">
      <c r="A12" s="324" t="s">
        <v>397</v>
      </c>
      <c r="B12" s="325">
        <f>学校用入力シート!J18</f>
        <v>0</v>
      </c>
      <c r="C12" s="325">
        <f>学校用入力シート!J19</f>
        <v>0</v>
      </c>
      <c r="D12" s="326">
        <f>学校用入力シート!J20</f>
        <v>0</v>
      </c>
      <c r="E12" s="327">
        <f>学校用入力シート!F18</f>
        <v>0</v>
      </c>
      <c r="F12" s="325">
        <f>学校用入力シート!F19</f>
        <v>0</v>
      </c>
      <c r="G12" s="325">
        <f>学校用入力シート!F20</f>
        <v>0</v>
      </c>
      <c r="H12" s="328" t="s">
        <v>417</v>
      </c>
      <c r="J12" s="324" t="s">
        <v>398</v>
      </c>
      <c r="K12" s="325">
        <f>学校用入力シート!J23</f>
        <v>0</v>
      </c>
      <c r="L12" s="325">
        <f>学校用入力シート!J24</f>
        <v>0</v>
      </c>
      <c r="M12" s="326">
        <f>学校用入力シート!J25</f>
        <v>0</v>
      </c>
      <c r="N12" s="327">
        <f>学校用入力シート!F23</f>
        <v>0</v>
      </c>
      <c r="O12" s="325">
        <f>学校用入力シート!F24</f>
        <v>0</v>
      </c>
      <c r="P12" s="325">
        <f>学校用入力シート!F25</f>
        <v>0</v>
      </c>
      <c r="Q12" s="328" t="s">
        <v>417</v>
      </c>
      <c r="S12" s="431"/>
      <c r="T12" s="431"/>
      <c r="U12" s="431"/>
      <c r="V12" s="431"/>
      <c r="W12" s="431"/>
    </row>
    <row r="13" spans="1:23" ht="28.5" customHeight="1">
      <c r="A13" s="237" t="s">
        <v>418</v>
      </c>
      <c r="B13" s="177">
        <f>学校用入力シート!K18</f>
        <v>0</v>
      </c>
      <c r="C13" s="177">
        <f>学校用入力シート!K19</f>
        <v>0</v>
      </c>
      <c r="D13" s="177">
        <f>学校用入力シート!K20</f>
        <v>0</v>
      </c>
      <c r="E13" s="177">
        <f>学校用入力シート!L18</f>
        <v>0</v>
      </c>
      <c r="F13" s="177">
        <f>学校用入力シート!L19</f>
        <v>0</v>
      </c>
      <c r="G13" s="177">
        <f>学校用入力シート!L20</f>
        <v>0</v>
      </c>
      <c r="H13" s="329"/>
      <c r="J13" s="237" t="s">
        <v>420</v>
      </c>
      <c r="K13" s="177">
        <f>学校用入力シート!K23</f>
        <v>0</v>
      </c>
      <c r="L13" s="177">
        <f>学校用入力シート!K24</f>
        <v>0</v>
      </c>
      <c r="M13" s="177">
        <f>学校用入力シート!K25</f>
        <v>0</v>
      </c>
      <c r="N13" s="177">
        <f>学校用入力シート!L23</f>
        <v>0</v>
      </c>
      <c r="O13" s="177">
        <f>学校用入力シート!L24</f>
        <v>0</v>
      </c>
      <c r="P13" s="177">
        <f>学校用入力シート!L25</f>
        <v>0</v>
      </c>
      <c r="Q13" s="329"/>
    </row>
    <row r="14" spans="1:23" ht="28.5" customHeight="1" thickBot="1">
      <c r="A14" s="332" t="s">
        <v>419</v>
      </c>
      <c r="B14" s="330">
        <f>学校用入力シート!M18</f>
        <v>0</v>
      </c>
      <c r="C14" s="330">
        <f>学校用入力シート!M19</f>
        <v>0</v>
      </c>
      <c r="D14" s="330">
        <f>学校用入力シート!M20</f>
        <v>0</v>
      </c>
      <c r="E14" s="330">
        <f>学校用入力シート!N18</f>
        <v>0</v>
      </c>
      <c r="F14" s="330">
        <f>学校用入力シート!N19</f>
        <v>0</v>
      </c>
      <c r="G14" s="330">
        <f>学校用入力シート!N20</f>
        <v>0</v>
      </c>
      <c r="H14" s="331"/>
      <c r="J14" s="332" t="s">
        <v>421</v>
      </c>
      <c r="K14" s="330">
        <f>学校用入力シート!M23</f>
        <v>0</v>
      </c>
      <c r="L14" s="330">
        <f>学校用入力シート!M24</f>
        <v>0</v>
      </c>
      <c r="M14" s="330">
        <f>学校用入力シート!M25</f>
        <v>0</v>
      </c>
      <c r="N14" s="330">
        <f>学校用入力シート!N23</f>
        <v>0</v>
      </c>
      <c r="O14" s="330">
        <f>学校用入力シート!N24</f>
        <v>0</v>
      </c>
      <c r="P14" s="330">
        <f>学校用入力シート!N25</f>
        <v>0</v>
      </c>
      <c r="Q14" s="331"/>
    </row>
    <row r="15" spans="1:23" ht="28.5" customHeight="1">
      <c r="A15" s="235" t="s">
        <v>399</v>
      </c>
      <c r="B15" s="189">
        <f>学校用入力シート!O18</f>
        <v>0</v>
      </c>
      <c r="C15" s="189">
        <f>学校用入力シート!O19</f>
        <v>0</v>
      </c>
      <c r="D15" s="189">
        <f>学校用入力シート!O20</f>
        <v>0</v>
      </c>
      <c r="E15" s="189">
        <f>学校用入力シート!P18</f>
        <v>0</v>
      </c>
      <c r="F15" s="189">
        <f>学校用入力シート!P19</f>
        <v>0</v>
      </c>
      <c r="G15" s="191">
        <f>学校用入力シート!P20</f>
        <v>0</v>
      </c>
      <c r="H15" s="333"/>
      <c r="J15" s="235" t="s">
        <v>400</v>
      </c>
      <c r="K15" s="189">
        <f>学校用入力シート!O23</f>
        <v>0</v>
      </c>
      <c r="L15" s="189">
        <f>学校用入力シート!O24</f>
        <v>0</v>
      </c>
      <c r="M15" s="189">
        <f>学校用入力シート!O25</f>
        <v>0</v>
      </c>
      <c r="N15" s="189">
        <f>学校用入力シート!P23</f>
        <v>0</v>
      </c>
      <c r="O15" s="189">
        <f>学校用入力シート!P24</f>
        <v>0</v>
      </c>
      <c r="P15" s="191">
        <f>学校用入力シート!P25</f>
        <v>0</v>
      </c>
      <c r="Q15" s="333"/>
    </row>
    <row r="16" spans="1:23" ht="28.5" customHeight="1">
      <c r="A16" s="236" t="s">
        <v>448</v>
      </c>
      <c r="B16" s="310">
        <f>学校用入力シート!Q18</f>
        <v>0</v>
      </c>
      <c r="C16" s="310">
        <f>学校用入力シート!Q19</f>
        <v>0</v>
      </c>
      <c r="D16" s="310">
        <f>学校用入力シート!Q20</f>
        <v>0</v>
      </c>
      <c r="E16" s="310">
        <f>学校用入力シート!R18</f>
        <v>0</v>
      </c>
      <c r="F16" s="310">
        <f>学校用入力シート!R19</f>
        <v>0</v>
      </c>
      <c r="G16" s="320">
        <f>学校用入力シート!R20</f>
        <v>0</v>
      </c>
      <c r="H16" s="334"/>
      <c r="J16" s="236" t="s">
        <v>451</v>
      </c>
      <c r="K16" s="310">
        <f>学校用入力シート!Q23</f>
        <v>0</v>
      </c>
      <c r="L16" s="310">
        <f>学校用入力シート!Q24</f>
        <v>0</v>
      </c>
      <c r="M16" s="310">
        <f>学校用入力シート!Q25</f>
        <v>0</v>
      </c>
      <c r="N16" s="310">
        <f>学校用入力シート!R23</f>
        <v>0</v>
      </c>
      <c r="O16" s="310">
        <f>学校用入力シート!R24</f>
        <v>0</v>
      </c>
      <c r="P16" s="320">
        <f>学校用入力シート!R25</f>
        <v>0</v>
      </c>
      <c r="Q16" s="334"/>
    </row>
    <row r="17" spans="1:23" ht="28.5" customHeight="1">
      <c r="A17" s="236" t="s">
        <v>449</v>
      </c>
      <c r="B17" s="310">
        <f>学校用入力シート!S18</f>
        <v>0</v>
      </c>
      <c r="C17" s="310">
        <f>学校用入力シート!S19</f>
        <v>0</v>
      </c>
      <c r="D17" s="310">
        <f>学校用入力シート!S20</f>
        <v>0</v>
      </c>
      <c r="E17" s="310">
        <f>学校用入力シート!T18</f>
        <v>0</v>
      </c>
      <c r="F17" s="310">
        <f>学校用入力シート!T19</f>
        <v>0</v>
      </c>
      <c r="G17" s="320">
        <f>学校用入力シート!T20</f>
        <v>0</v>
      </c>
      <c r="H17" s="334"/>
      <c r="J17" s="236" t="s">
        <v>452</v>
      </c>
      <c r="K17" s="310">
        <f>学校用入力シート!S23</f>
        <v>0</v>
      </c>
      <c r="L17" s="310">
        <f>学校用入力シート!S24</f>
        <v>0</v>
      </c>
      <c r="M17" s="310">
        <f>学校用入力シート!S25</f>
        <v>0</v>
      </c>
      <c r="N17" s="310">
        <f>学校用入力シート!T23</f>
        <v>0</v>
      </c>
      <c r="O17" s="310">
        <f>学校用入力シート!T24</f>
        <v>0</v>
      </c>
      <c r="P17" s="320">
        <f>学校用入力シート!T25</f>
        <v>0</v>
      </c>
      <c r="Q17" s="334"/>
    </row>
    <row r="18" spans="1:23" ht="28.5" customHeight="1">
      <c r="A18" s="335" t="s">
        <v>450</v>
      </c>
      <c r="B18" s="336">
        <f>学校用入力シート!U18</f>
        <v>0</v>
      </c>
      <c r="C18" s="336">
        <f>学校用入力シート!U19</f>
        <v>0</v>
      </c>
      <c r="D18" s="336">
        <f>学校用入力シート!U20</f>
        <v>0</v>
      </c>
      <c r="E18" s="336">
        <f>学校用入力シート!V18</f>
        <v>0</v>
      </c>
      <c r="F18" s="336">
        <f>学校用入力シート!V19</f>
        <v>0</v>
      </c>
      <c r="G18" s="336">
        <f>学校用入力シート!V20</f>
        <v>0</v>
      </c>
      <c r="H18" s="337"/>
      <c r="J18" s="335" t="s">
        <v>453</v>
      </c>
      <c r="K18" s="336">
        <f>学校用入力シート!U23</f>
        <v>0</v>
      </c>
      <c r="L18" s="336">
        <f>学校用入力シート!U24</f>
        <v>0</v>
      </c>
      <c r="M18" s="336">
        <f>学校用入力シート!U25</f>
        <v>0</v>
      </c>
      <c r="N18" s="336">
        <f>学校用入力シート!V23</f>
        <v>0</v>
      </c>
      <c r="O18" s="336">
        <f>学校用入力シート!V24</f>
        <v>0</v>
      </c>
      <c r="P18" s="336">
        <f>学校用入力シート!V25</f>
        <v>0</v>
      </c>
      <c r="Q18" s="337"/>
    </row>
    <row r="20" spans="1:23" ht="14.25" customHeight="1">
      <c r="A20" s="221" t="s">
        <v>378</v>
      </c>
      <c r="B20" s="22" t="s">
        <v>141</v>
      </c>
      <c r="C20" s="20"/>
      <c r="D20" s="21" t="s">
        <v>137</v>
      </c>
      <c r="G20" s="54" t="s">
        <v>401</v>
      </c>
      <c r="H20"/>
      <c r="J20" s="1"/>
      <c r="Q20"/>
    </row>
    <row r="21" spans="1:23" ht="14.4">
      <c r="A21" s="222" t="s">
        <v>484</v>
      </c>
      <c r="B21" s="32">
        <f>学校用入力シート!M11+学校用入力シート!M13</f>
        <v>0</v>
      </c>
      <c r="C21" s="26" t="s">
        <v>142</v>
      </c>
      <c r="D21" s="218">
        <f>B21*1200</f>
        <v>0</v>
      </c>
      <c r="G21" s="443" t="s">
        <v>436</v>
      </c>
      <c r="H21" s="443"/>
      <c r="I21" s="444" t="str">
        <f>C3</f>
        <v/>
      </c>
      <c r="J21" s="444"/>
      <c r="K21" s="444"/>
      <c r="L21" s="444"/>
      <c r="M21" s="444"/>
      <c r="N21" s="444"/>
      <c r="O21" s="23"/>
      <c r="Q21" s="447"/>
      <c r="R21" s="447"/>
      <c r="S21" s="447"/>
      <c r="T21" s="447"/>
      <c r="U21" s="447"/>
    </row>
    <row r="22" spans="1:23" ht="14.4">
      <c r="A22" s="223" t="s">
        <v>485</v>
      </c>
      <c r="B22" s="33">
        <f>学校用入力シート!M12+学校用入力シート!M14</f>
        <v>0</v>
      </c>
      <c r="C22" s="27" t="s">
        <v>143</v>
      </c>
      <c r="D22" s="219">
        <f>B22*2400</f>
        <v>0</v>
      </c>
      <c r="G22" s="452" t="s">
        <v>136</v>
      </c>
      <c r="H22" s="453"/>
      <c r="I22" s="443"/>
      <c r="J22" s="443"/>
      <c r="K22" s="443"/>
      <c r="L22" s="443"/>
      <c r="M22" s="443"/>
      <c r="N22" s="443"/>
      <c r="P22"/>
      <c r="Q22" s="232"/>
      <c r="R22" s="445" t="s">
        <v>437</v>
      </c>
      <c r="S22" s="445"/>
      <c r="T22" s="445"/>
      <c r="U22" s="445"/>
      <c r="V22" s="445"/>
      <c r="W22" s="445"/>
    </row>
    <row r="23" spans="1:23" ht="14.4">
      <c r="A23" s="449" t="s">
        <v>138</v>
      </c>
      <c r="B23" s="450"/>
      <c r="C23" s="451"/>
      <c r="D23" s="220">
        <f>D21+D22</f>
        <v>0</v>
      </c>
      <c r="G23" s="454"/>
      <c r="H23" s="455"/>
      <c r="I23" s="443"/>
      <c r="J23" s="443"/>
      <c r="K23" s="443"/>
      <c r="L23" s="443"/>
      <c r="M23" s="443"/>
      <c r="N23" s="443"/>
      <c r="P23"/>
      <c r="Q23" s="232"/>
      <c r="R23" s="445"/>
      <c r="S23" s="445"/>
      <c r="T23" s="445"/>
      <c r="U23" s="445"/>
      <c r="V23" s="445"/>
      <c r="W23" s="445"/>
    </row>
    <row r="24" spans="1:23" ht="13.5" customHeight="1">
      <c r="A24" s="448"/>
      <c r="B24" s="448"/>
      <c r="C24" s="448"/>
      <c r="D24" s="448"/>
      <c r="E24" s="448"/>
      <c r="F24" s="448"/>
      <c r="G24" s="448"/>
      <c r="H24" s="448"/>
    </row>
    <row r="25" spans="1:23">
      <c r="A25" s="28"/>
      <c r="B25" s="28"/>
      <c r="C25" s="28"/>
      <c r="D25" s="28"/>
      <c r="E25" s="28"/>
    </row>
    <row r="26" spans="1:23">
      <c r="B26" s="25"/>
    </row>
    <row r="27" spans="1:23">
      <c r="A27" s="446" t="s">
        <v>144</v>
      </c>
      <c r="B27" s="446"/>
      <c r="C27" s="446"/>
      <c r="D27" s="446"/>
      <c r="E27" s="446"/>
      <c r="F27" s="446"/>
      <c r="G27" s="446"/>
      <c r="H27" s="446"/>
      <c r="I27" s="446"/>
      <c r="J27" s="446"/>
      <c r="K27" s="446"/>
      <c r="L27" s="446"/>
      <c r="M27" s="446"/>
      <c r="N27" s="446"/>
      <c r="O27" s="446"/>
      <c r="P27" s="446"/>
      <c r="Q27" s="446"/>
    </row>
    <row r="28" spans="1:23">
      <c r="A28" s="446"/>
      <c r="B28" s="446"/>
      <c r="C28" s="446"/>
      <c r="D28" s="446"/>
      <c r="E28" s="446"/>
      <c r="F28" s="446"/>
      <c r="G28" s="446"/>
      <c r="H28" s="446"/>
      <c r="I28" s="446"/>
      <c r="J28" s="446"/>
      <c r="K28" s="446"/>
      <c r="L28" s="446"/>
      <c r="M28" s="446"/>
      <c r="N28" s="446"/>
      <c r="O28" s="446"/>
      <c r="P28" s="446"/>
      <c r="Q28" s="446"/>
    </row>
    <row r="29" spans="1:23">
      <c r="A29" s="446"/>
      <c r="B29" s="446"/>
      <c r="C29" s="446"/>
      <c r="D29" s="446"/>
      <c r="E29" s="446"/>
      <c r="F29" s="446"/>
      <c r="G29" s="446"/>
      <c r="H29" s="446"/>
      <c r="I29" s="446"/>
      <c r="J29" s="446"/>
      <c r="K29" s="446"/>
      <c r="L29" s="446"/>
      <c r="M29" s="446"/>
      <c r="N29" s="446"/>
      <c r="O29" s="446"/>
      <c r="P29" s="446"/>
      <c r="Q29" s="446"/>
    </row>
    <row r="30" spans="1:23">
      <c r="A30" s="446"/>
      <c r="B30" s="446"/>
      <c r="C30" s="446"/>
      <c r="D30" s="446"/>
      <c r="E30" s="446"/>
      <c r="F30" s="446"/>
      <c r="G30" s="446"/>
      <c r="H30" s="446"/>
      <c r="I30" s="446"/>
      <c r="J30" s="446"/>
      <c r="K30" s="446"/>
      <c r="L30" s="446"/>
      <c r="M30" s="446"/>
      <c r="N30" s="446"/>
      <c r="O30" s="446"/>
      <c r="P30" s="446"/>
      <c r="Q30" s="446"/>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O82"/>
  <sheetViews>
    <sheetView topLeftCell="A22" zoomScale="80" zoomScaleNormal="80" workbookViewId="0">
      <selection activeCell="M2" sqref="M2"/>
    </sheetView>
  </sheetViews>
  <sheetFormatPr defaultRowHeight="13.2"/>
  <cols>
    <col min="2" max="2" width="12.109375" customWidth="1"/>
    <col min="3" max="3" width="16" customWidth="1"/>
    <col min="4" max="43" width="10" customWidth="1"/>
  </cols>
  <sheetData>
    <row r="1" spans="2:26" ht="26.25" customHeight="1">
      <c r="B1" s="58" t="str">
        <f>学校用入力シート!A1</f>
        <v>第50回愛知県中学生バドミントン大会申込書</v>
      </c>
      <c r="C1" s="58"/>
      <c r="D1" s="58"/>
      <c r="E1" s="58"/>
      <c r="F1" s="58"/>
      <c r="G1" s="58"/>
      <c r="H1" s="58"/>
      <c r="I1" s="58"/>
      <c r="J1" s="58"/>
      <c r="K1" s="58" t="s">
        <v>581</v>
      </c>
      <c r="L1" s="58"/>
      <c r="M1" s="58"/>
      <c r="N1" s="58"/>
      <c r="O1" s="58"/>
      <c r="P1" s="58"/>
      <c r="Q1" s="58"/>
      <c r="R1" s="58"/>
    </row>
    <row r="2" spans="2:26" ht="15.75" customHeight="1">
      <c r="B2" s="13"/>
      <c r="C2" s="13"/>
      <c r="D2" s="13"/>
      <c r="E2" s="13"/>
      <c r="F2" s="13"/>
      <c r="G2" s="13"/>
      <c r="H2" s="13"/>
      <c r="I2" s="13"/>
      <c r="J2" s="13"/>
      <c r="K2" s="13"/>
      <c r="L2" s="13"/>
    </row>
    <row r="3" spans="2:26" ht="26.25" customHeight="1">
      <c r="B3" s="516" t="s">
        <v>145</v>
      </c>
      <c r="C3" s="389"/>
      <c r="D3" s="389"/>
      <c r="E3" s="389"/>
      <c r="F3" s="389"/>
      <c r="G3" s="389"/>
      <c r="H3" s="389"/>
      <c r="I3" s="389"/>
      <c r="J3" s="389"/>
      <c r="K3" s="389"/>
      <c r="L3" s="389"/>
      <c r="M3" s="389"/>
      <c r="N3" s="389"/>
      <c r="O3" s="389"/>
      <c r="P3" s="389"/>
      <c r="Q3" s="389"/>
      <c r="R3" s="389"/>
      <c r="S3" s="389"/>
      <c r="T3" s="389"/>
      <c r="U3" s="389"/>
      <c r="V3" s="389"/>
      <c r="W3" s="389"/>
      <c r="X3" s="389"/>
      <c r="Y3" s="389"/>
    </row>
    <row r="4" spans="2:26" ht="10.5" customHeight="1">
      <c r="B4" s="62"/>
      <c r="C4" s="61"/>
      <c r="D4" s="61"/>
      <c r="E4" s="61"/>
      <c r="F4" s="61"/>
      <c r="G4" s="61"/>
      <c r="H4" s="61"/>
      <c r="I4" s="61"/>
      <c r="J4" s="61"/>
      <c r="K4" s="61"/>
      <c r="L4" s="61"/>
      <c r="M4" s="61"/>
      <c r="N4" s="61"/>
      <c r="W4" s="61"/>
      <c r="X4" s="61"/>
      <c r="Y4" s="61"/>
    </row>
    <row r="6" spans="2:26" ht="21" customHeight="1" thickBot="1">
      <c r="B6" s="517"/>
      <c r="C6" s="517"/>
      <c r="D6" s="148"/>
      <c r="E6" s="518"/>
      <c r="F6" s="518"/>
      <c r="G6" s="518"/>
      <c r="H6" s="518"/>
      <c r="I6" s="518"/>
      <c r="J6" s="12"/>
    </row>
    <row r="7" spans="2:26" ht="21" customHeight="1" thickBot="1">
      <c r="B7" s="501" t="s">
        <v>487</v>
      </c>
      <c r="C7" s="502"/>
      <c r="D7" s="503"/>
      <c r="E7" s="504"/>
      <c r="F7" s="504"/>
      <c r="G7" s="504"/>
      <c r="H7" s="504"/>
      <c r="I7" s="504"/>
      <c r="J7" s="456" t="s">
        <v>488</v>
      </c>
      <c r="K7" s="456"/>
      <c r="L7" s="457"/>
      <c r="M7" s="457"/>
      <c r="N7" s="457"/>
      <c r="R7" s="12"/>
      <c r="U7" s="12"/>
      <c r="W7" s="12"/>
    </row>
    <row r="8" spans="2:26" ht="21" customHeight="1">
      <c r="B8" s="485" t="s">
        <v>154</v>
      </c>
      <c r="C8" s="383"/>
      <c r="D8" s="506"/>
      <c r="E8" s="507"/>
      <c r="F8" s="507"/>
      <c r="G8" s="507"/>
      <c r="H8" s="507"/>
      <c r="I8" s="508"/>
      <c r="J8" s="34"/>
      <c r="P8" s="479" t="s">
        <v>56</v>
      </c>
      <c r="Q8" s="480"/>
      <c r="R8" s="106">
        <f>COUNTA(D20:S20)</f>
        <v>0</v>
      </c>
      <c r="S8" s="107" t="s">
        <v>60</v>
      </c>
      <c r="T8" s="12" t="s">
        <v>278</v>
      </c>
    </row>
    <row r="9" spans="2:26" ht="21" customHeight="1">
      <c r="B9" s="485" t="s">
        <v>148</v>
      </c>
      <c r="C9" s="383"/>
      <c r="D9" s="356"/>
      <c r="E9" s="357"/>
      <c r="F9" s="357"/>
      <c r="G9" s="357"/>
      <c r="H9" s="357"/>
      <c r="I9" s="486"/>
      <c r="J9" s="34"/>
      <c r="P9" s="471" t="s">
        <v>57</v>
      </c>
      <c r="Q9" s="345"/>
      <c r="R9" s="57">
        <f>COUNTA(D27:S27)/2</f>
        <v>0</v>
      </c>
      <c r="S9" s="108" t="s">
        <v>61</v>
      </c>
      <c r="T9" s="12"/>
    </row>
    <row r="10" spans="2:26" ht="21" customHeight="1">
      <c r="B10" s="485" t="s">
        <v>149</v>
      </c>
      <c r="C10" s="383"/>
      <c r="D10" s="356"/>
      <c r="E10" s="357"/>
      <c r="F10" s="357"/>
      <c r="G10" s="357"/>
      <c r="H10" s="357"/>
      <c r="I10" s="486"/>
      <c r="J10" s="34" t="s">
        <v>277</v>
      </c>
      <c r="P10" s="471" t="s">
        <v>58</v>
      </c>
      <c r="Q10" s="345"/>
      <c r="R10" s="57">
        <f>COUNTA(D35:S35)</f>
        <v>0</v>
      </c>
      <c r="S10" s="108" t="s">
        <v>60</v>
      </c>
    </row>
    <row r="11" spans="2:26" ht="21" customHeight="1" thickBot="1">
      <c r="B11" s="492" t="s">
        <v>139</v>
      </c>
      <c r="C11" s="393"/>
      <c r="D11" s="396"/>
      <c r="E11" s="397"/>
      <c r="F11" s="397"/>
      <c r="G11" s="397"/>
      <c r="H11" s="397"/>
      <c r="I11" s="493"/>
      <c r="J11" s="12" t="s">
        <v>150</v>
      </c>
      <c r="P11" s="520" t="s">
        <v>59</v>
      </c>
      <c r="Q11" s="521"/>
      <c r="R11" s="109">
        <f>COUNTA(D42:S42)/2</f>
        <v>0</v>
      </c>
      <c r="S11" s="110" t="s">
        <v>61</v>
      </c>
    </row>
    <row r="12" spans="2:26" ht="21" customHeight="1" thickBot="1">
      <c r="B12" s="487" t="s">
        <v>140</v>
      </c>
      <c r="C12" s="488"/>
      <c r="D12" s="489"/>
      <c r="E12" s="490"/>
      <c r="F12" s="490"/>
      <c r="G12" s="490"/>
      <c r="H12" s="490"/>
      <c r="I12" s="491"/>
      <c r="J12" s="12" t="s">
        <v>151</v>
      </c>
      <c r="T12" s="12" t="s">
        <v>65</v>
      </c>
    </row>
    <row r="13" spans="2:26" ht="21" customHeight="1" thickBot="1">
      <c r="D13" s="34" t="s">
        <v>469</v>
      </c>
      <c r="J13" s="34"/>
      <c r="P13" s="370" t="s">
        <v>69</v>
      </c>
      <c r="Q13" s="472"/>
      <c r="R13" s="102" t="s">
        <v>71</v>
      </c>
      <c r="S13" s="102" t="s">
        <v>72</v>
      </c>
      <c r="T13" s="481" t="s">
        <v>70</v>
      </c>
      <c r="U13" s="482"/>
      <c r="V13" s="103" t="s">
        <v>73</v>
      </c>
    </row>
    <row r="14" spans="2:26" ht="21" customHeight="1" thickBot="1">
      <c r="B14" s="494" t="s">
        <v>238</v>
      </c>
      <c r="C14" s="495"/>
      <c r="D14" s="99" t="s">
        <v>242</v>
      </c>
      <c r="E14" s="97">
        <v>1</v>
      </c>
      <c r="F14" s="97">
        <v>2</v>
      </c>
      <c r="G14" s="97">
        <v>3</v>
      </c>
      <c r="H14" s="97">
        <v>4</v>
      </c>
      <c r="I14" s="97">
        <v>5</v>
      </c>
      <c r="J14" s="97">
        <v>6</v>
      </c>
      <c r="K14" s="97">
        <v>7</v>
      </c>
      <c r="L14" s="97">
        <v>8</v>
      </c>
      <c r="M14" s="97">
        <v>9</v>
      </c>
      <c r="N14" s="98">
        <v>10</v>
      </c>
      <c r="P14" s="372"/>
      <c r="Q14" s="473"/>
      <c r="R14" s="182"/>
      <c r="S14" s="182"/>
      <c r="T14" s="483"/>
      <c r="U14" s="484"/>
      <c r="V14" s="105">
        <f>R14+S14+T14</f>
        <v>0</v>
      </c>
    </row>
    <row r="15" spans="2:26" ht="87.6" customHeight="1">
      <c r="B15" s="496" t="s">
        <v>239</v>
      </c>
      <c r="C15" s="497"/>
      <c r="D15" s="100" t="s">
        <v>240</v>
      </c>
      <c r="E15" s="95"/>
      <c r="F15" s="95"/>
      <c r="G15" s="95"/>
      <c r="H15" s="95"/>
      <c r="I15" s="95"/>
      <c r="J15" s="95"/>
      <c r="K15" s="95"/>
      <c r="L15" s="95"/>
      <c r="M15" s="95"/>
      <c r="N15" s="96"/>
      <c r="Q15" s="183" t="s">
        <v>371</v>
      </c>
      <c r="Y15" t="s">
        <v>332</v>
      </c>
      <c r="Z15" t="s">
        <v>333</v>
      </c>
    </row>
    <row r="16" spans="2:26" ht="40.5" customHeight="1" thickBot="1">
      <c r="B16" s="498" t="s">
        <v>281</v>
      </c>
      <c r="C16" s="499"/>
      <c r="D16" s="101" t="s">
        <v>243</v>
      </c>
      <c r="E16" s="93"/>
      <c r="F16" s="93"/>
      <c r="G16" s="93"/>
      <c r="H16" s="93"/>
      <c r="I16" s="93"/>
      <c r="J16" s="93"/>
      <c r="K16" s="93"/>
      <c r="L16" s="93"/>
      <c r="M16" s="93"/>
      <c r="N16" s="94"/>
    </row>
    <row r="17" spans="1:40" ht="21" customHeight="1" thickBot="1">
      <c r="D17" s="12"/>
      <c r="Y17" t="s">
        <v>52</v>
      </c>
      <c r="AA17" t="s">
        <v>326</v>
      </c>
      <c r="AB17" t="s">
        <v>327</v>
      </c>
      <c r="AC17">
        <f>L7</f>
        <v>0</v>
      </c>
    </row>
    <row r="18" spans="1:40" ht="21" customHeight="1">
      <c r="B18" s="370" t="s">
        <v>241</v>
      </c>
      <c r="C18" s="371"/>
      <c r="D18" s="513" t="s">
        <v>52</v>
      </c>
      <c r="E18" s="514"/>
      <c r="F18" s="514"/>
      <c r="G18" s="514"/>
      <c r="H18" s="514"/>
      <c r="I18" s="514"/>
      <c r="J18" s="514"/>
      <c r="K18" s="514"/>
      <c r="L18" s="514"/>
      <c r="M18" s="514"/>
      <c r="N18" s="514"/>
      <c r="O18" s="514"/>
      <c r="P18" s="514"/>
      <c r="Q18" s="514"/>
      <c r="R18" s="514"/>
      <c r="S18" s="515"/>
      <c r="Y18" t="s">
        <v>324</v>
      </c>
      <c r="Z18" t="s">
        <v>325</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372"/>
      <c r="C19" s="373"/>
      <c r="D19" s="82" t="s">
        <v>173</v>
      </c>
      <c r="E19" s="85" t="s">
        <v>174</v>
      </c>
      <c r="F19" s="82" t="s">
        <v>37</v>
      </c>
      <c r="G19" s="83" t="s">
        <v>38</v>
      </c>
      <c r="H19" s="83" t="s">
        <v>39</v>
      </c>
      <c r="I19" s="83" t="s">
        <v>40</v>
      </c>
      <c r="J19" s="205" t="s">
        <v>244</v>
      </c>
      <c r="K19" s="205" t="s">
        <v>245</v>
      </c>
      <c r="L19" s="205" t="s">
        <v>246</v>
      </c>
      <c r="M19" s="205" t="s">
        <v>247</v>
      </c>
      <c r="N19" s="205" t="s">
        <v>248</v>
      </c>
      <c r="O19" s="205" t="s">
        <v>249</v>
      </c>
      <c r="P19" s="205" t="s">
        <v>250</v>
      </c>
      <c r="Q19" s="205" t="s">
        <v>251</v>
      </c>
      <c r="R19" s="205" t="s">
        <v>252</v>
      </c>
      <c r="S19" s="206" t="s">
        <v>253</v>
      </c>
      <c r="Y19" s="1" t="s">
        <v>173</v>
      </c>
      <c r="Z19" s="1" t="s">
        <v>174</v>
      </c>
      <c r="AA19" s="1" t="s">
        <v>37</v>
      </c>
      <c r="AB19" s="1" t="s">
        <v>38</v>
      </c>
      <c r="AC19" s="1" t="s">
        <v>39</v>
      </c>
      <c r="AD19" s="1" t="s">
        <v>40</v>
      </c>
      <c r="AE19" s="1" t="s">
        <v>244</v>
      </c>
      <c r="AF19" s="1" t="s">
        <v>245</v>
      </c>
      <c r="AG19" s="1" t="s">
        <v>246</v>
      </c>
      <c r="AH19" s="1" t="s">
        <v>247</v>
      </c>
      <c r="AI19" s="1" t="s">
        <v>248</v>
      </c>
      <c r="AJ19" s="1" t="s">
        <v>249</v>
      </c>
      <c r="AK19" s="1" t="s">
        <v>250</v>
      </c>
      <c r="AL19" s="1" t="s">
        <v>251</v>
      </c>
      <c r="AM19" s="1" t="s">
        <v>252</v>
      </c>
      <c r="AN19" s="1" t="s">
        <v>253</v>
      </c>
    </row>
    <row r="20" spans="1:40" ht="21" customHeight="1">
      <c r="B20" s="464" t="s">
        <v>234</v>
      </c>
      <c r="C20" s="465"/>
      <c r="D20" s="178"/>
      <c r="E20" s="303"/>
      <c r="F20" s="224"/>
      <c r="G20" s="79"/>
      <c r="H20" s="79"/>
      <c r="I20" s="311"/>
      <c r="J20" s="207"/>
      <c r="K20" s="207"/>
      <c r="L20" s="207"/>
      <c r="M20" s="207"/>
      <c r="N20" s="207"/>
      <c r="O20" s="207"/>
      <c r="P20" s="207"/>
      <c r="Q20" s="207"/>
      <c r="R20" s="207"/>
      <c r="S20" s="208"/>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c r="B21" s="466" t="s">
        <v>235</v>
      </c>
      <c r="C21" s="467"/>
      <c r="D21" s="179"/>
      <c r="E21" s="300"/>
      <c r="F21" s="225"/>
      <c r="G21" s="4"/>
      <c r="H21" s="4"/>
      <c r="I21" s="65"/>
      <c r="J21" s="209"/>
      <c r="K21" s="209"/>
      <c r="L21" s="209"/>
      <c r="M21" s="209"/>
      <c r="N21" s="209"/>
      <c r="O21" s="209"/>
      <c r="P21" s="209"/>
      <c r="Q21" s="209"/>
      <c r="R21" s="209"/>
      <c r="S21" s="210"/>
    </row>
    <row r="22" spans="1:40" ht="21" customHeight="1">
      <c r="B22" s="458" t="s">
        <v>384</v>
      </c>
      <c r="C22" s="459"/>
      <c r="D22" s="179"/>
      <c r="E22" s="300"/>
      <c r="F22" s="225"/>
      <c r="G22" s="4"/>
      <c r="H22" s="4"/>
      <c r="I22" s="65"/>
      <c r="J22" s="209"/>
      <c r="K22" s="209"/>
      <c r="L22" s="209"/>
      <c r="M22" s="209"/>
      <c r="N22" s="209"/>
      <c r="O22" s="209"/>
      <c r="P22" s="209"/>
      <c r="Q22" s="209"/>
      <c r="R22" s="209"/>
      <c r="S22" s="210"/>
    </row>
    <row r="23" spans="1:40" ht="15.9" customHeight="1">
      <c r="B23" s="458" t="s">
        <v>236</v>
      </c>
      <c r="C23" s="459"/>
      <c r="D23" s="304"/>
      <c r="E23" s="305"/>
      <c r="F23" s="226"/>
      <c r="G23" s="65"/>
      <c r="H23" s="65"/>
      <c r="I23" s="65"/>
      <c r="J23" s="209"/>
      <c r="K23" s="209"/>
      <c r="L23" s="209"/>
      <c r="M23" s="209"/>
      <c r="N23" s="209"/>
      <c r="O23" s="209"/>
      <c r="P23" s="209"/>
      <c r="Q23" s="209"/>
      <c r="R23" s="209"/>
      <c r="S23" s="210"/>
      <c r="T23" s="34" t="s">
        <v>279</v>
      </c>
    </row>
    <row r="24" spans="1:40" ht="21" customHeight="1" thickBot="1">
      <c r="B24" s="462" t="s">
        <v>237</v>
      </c>
      <c r="C24" s="463"/>
      <c r="D24" s="181" t="str">
        <f t="shared" ref="D24:S24" si="12">IF(D23="","",HLOOKUP(D23,$E$15:$N$16,2,0))</f>
        <v/>
      </c>
      <c r="E24" s="306" t="str">
        <f t="shared" si="12"/>
        <v/>
      </c>
      <c r="F24" s="227"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331</v>
      </c>
    </row>
    <row r="25" spans="1:40" ht="21" customHeight="1">
      <c r="B25" s="370" t="s">
        <v>241</v>
      </c>
      <c r="C25" s="371"/>
      <c r="D25" s="513" t="s">
        <v>53</v>
      </c>
      <c r="E25" s="514"/>
      <c r="F25" s="514"/>
      <c r="G25" s="514"/>
      <c r="H25" s="514"/>
      <c r="I25" s="514"/>
      <c r="J25" s="514"/>
      <c r="K25" s="514"/>
      <c r="L25" s="514"/>
      <c r="M25" s="514"/>
      <c r="N25" s="514"/>
      <c r="O25" s="514"/>
      <c r="P25" s="514"/>
      <c r="Q25" s="514"/>
      <c r="R25" s="514"/>
      <c r="S25" s="515"/>
      <c r="Y25" t="s">
        <v>409</v>
      </c>
      <c r="Z25">
        <v>1</v>
      </c>
      <c r="AA25">
        <v>2</v>
      </c>
      <c r="AB25">
        <v>3</v>
      </c>
      <c r="AC25">
        <v>4</v>
      </c>
      <c r="AD25">
        <v>5</v>
      </c>
      <c r="AE25">
        <v>6</v>
      </c>
      <c r="AF25">
        <v>7</v>
      </c>
    </row>
    <row r="26" spans="1:40" ht="21" customHeight="1" thickBot="1">
      <c r="B26" s="372"/>
      <c r="C26" s="373"/>
      <c r="D26" s="468" t="s">
        <v>406</v>
      </c>
      <c r="E26" s="469"/>
      <c r="F26" s="470" t="s">
        <v>41</v>
      </c>
      <c r="G26" s="460"/>
      <c r="H26" s="461" t="s">
        <v>42</v>
      </c>
      <c r="I26" s="470"/>
      <c r="J26" s="461" t="s">
        <v>43</v>
      </c>
      <c r="K26" s="470"/>
      <c r="L26" s="461" t="s">
        <v>44</v>
      </c>
      <c r="M26" s="470"/>
      <c r="N26" s="477" t="s">
        <v>190</v>
      </c>
      <c r="O26" s="519"/>
      <c r="P26" s="477" t="s">
        <v>191</v>
      </c>
      <c r="Q26" s="519"/>
      <c r="R26" s="477" t="s">
        <v>282</v>
      </c>
      <c r="S26" s="478"/>
      <c r="Y26" t="s">
        <v>408</v>
      </c>
      <c r="Z26" t="s">
        <v>339</v>
      </c>
      <c r="AA26" t="s">
        <v>340</v>
      </c>
      <c r="AB26" t="s">
        <v>341</v>
      </c>
      <c r="AC26" t="s">
        <v>342</v>
      </c>
      <c r="AD26" t="s">
        <v>343</v>
      </c>
      <c r="AE26" t="s">
        <v>344</v>
      </c>
      <c r="AF26" t="s">
        <v>345</v>
      </c>
    </row>
    <row r="27" spans="1:40" ht="21" customHeight="1">
      <c r="B27" s="464" t="s">
        <v>234</v>
      </c>
      <c r="C27" s="465"/>
      <c r="D27" s="230"/>
      <c r="E27" s="87"/>
      <c r="F27" s="230"/>
      <c r="G27" s="87"/>
      <c r="H27" s="87"/>
      <c r="I27" s="87"/>
      <c r="J27" s="87"/>
      <c r="K27" s="87"/>
      <c r="L27" s="312"/>
      <c r="M27" s="312"/>
      <c r="N27" s="242"/>
      <c r="O27" s="242"/>
      <c r="P27" s="242"/>
      <c r="Q27" s="242"/>
      <c r="R27" s="242"/>
      <c r="S27" s="243"/>
      <c r="T27" s="34"/>
      <c r="Y27" s="112" t="str">
        <f>IF(D27="","",CONCATENATE(D27,$AA$24,E27,$AA$17,$AC$17,$AB$17,Y25))</f>
        <v/>
      </c>
      <c r="Z27" s="112" t="str">
        <f>IF(F27="","",CONCATENATE(F27,$AA$24,G27,$AA$17,$AC$17,$AB$17,Z25))</f>
        <v/>
      </c>
      <c r="AA27" s="112" t="str">
        <f>IF(H27="","",CONCATENATE(H27,$AA$24,I27,$AA$17,$AC$17,$AB$17,AA25))</f>
        <v/>
      </c>
      <c r="AB27" s="112" t="str">
        <f>IF(J27="","",CONCATENATE(J27,$AA$24,K27,$AA$17,$AC$17,$AB$17,AB25))</f>
        <v/>
      </c>
      <c r="AC27" s="112" t="str">
        <f>IF(L27="","",CONCATENATE(L27,$AA$24,M27,$AA$17,$AC$17,$AB$17,AC25))</f>
        <v/>
      </c>
      <c r="AD27" s="112" t="str">
        <f>IF(N27="","",CONCATENATE(N27,$AA$24,O27,$AA$17,$AC$17,$AB$17,AD25))</f>
        <v/>
      </c>
      <c r="AE27" s="112" t="str">
        <f>IF(P27="","",CONCATENATE(P27,$AA$24,Q27,$AA$17,$AC$17,$AB$17,AE25))</f>
        <v/>
      </c>
      <c r="AF27" s="112" t="str">
        <f>IF(R27="","",CONCATENATE(R27,$AA$24,S27,$AA$17,$AC$17,$AB$17,AF25))</f>
        <v/>
      </c>
    </row>
    <row r="28" spans="1:40" ht="21" customHeight="1">
      <c r="B28" s="466" t="s">
        <v>235</v>
      </c>
      <c r="C28" s="467"/>
      <c r="D28" s="231"/>
      <c r="E28" s="90"/>
      <c r="F28" s="231"/>
      <c r="G28" s="90"/>
      <c r="H28" s="90"/>
      <c r="I28" s="90"/>
      <c r="J28" s="90"/>
      <c r="K28" s="90"/>
      <c r="L28" s="313"/>
      <c r="M28" s="313"/>
      <c r="N28" s="244"/>
      <c r="O28" s="244"/>
      <c r="P28" s="244"/>
      <c r="Q28" s="244"/>
      <c r="R28" s="244"/>
      <c r="S28" s="245"/>
      <c r="Y28">
        <f>D27</f>
        <v>0</v>
      </c>
      <c r="Z28">
        <f>F27</f>
        <v>0</v>
      </c>
      <c r="AA28">
        <f>H27</f>
        <v>0</v>
      </c>
      <c r="AB28">
        <f>J27</f>
        <v>0</v>
      </c>
      <c r="AC28">
        <f>L27</f>
        <v>0</v>
      </c>
      <c r="AD28">
        <f>N27</f>
        <v>0</v>
      </c>
      <c r="AE28">
        <f>P27</f>
        <v>0</v>
      </c>
      <c r="AF28">
        <f>R27</f>
        <v>0</v>
      </c>
    </row>
    <row r="29" spans="1:40" ht="21" customHeight="1">
      <c r="B29" s="458" t="s">
        <v>384</v>
      </c>
      <c r="C29" s="459"/>
      <c r="D29" s="231"/>
      <c r="E29" s="90"/>
      <c r="F29" s="231"/>
      <c r="G29" s="90"/>
      <c r="H29" s="90"/>
      <c r="I29" s="90"/>
      <c r="J29" s="90"/>
      <c r="K29" s="90"/>
      <c r="L29" s="313"/>
      <c r="M29" s="313"/>
      <c r="N29" s="244"/>
      <c r="O29" s="244"/>
      <c r="P29" s="244"/>
      <c r="Q29" s="244"/>
      <c r="R29" s="244"/>
      <c r="S29" s="246"/>
      <c r="Y29">
        <f>E27</f>
        <v>0</v>
      </c>
      <c r="Z29">
        <f>G27</f>
        <v>0</v>
      </c>
      <c r="AA29">
        <f>I27</f>
        <v>0</v>
      </c>
      <c r="AB29">
        <f>K27</f>
        <v>0</v>
      </c>
      <c r="AC29">
        <f>M27</f>
        <v>0</v>
      </c>
      <c r="AD29">
        <f>O27</f>
        <v>0</v>
      </c>
      <c r="AE29">
        <f>Q27</f>
        <v>0</v>
      </c>
      <c r="AF29">
        <f>S27</f>
        <v>0</v>
      </c>
    </row>
    <row r="30" spans="1:40" ht="21" customHeight="1">
      <c r="B30" s="458" t="s">
        <v>236</v>
      </c>
      <c r="C30" s="459"/>
      <c r="D30" s="251"/>
      <c r="E30" s="252"/>
      <c r="F30" s="251"/>
      <c r="G30" s="252"/>
      <c r="H30" s="252"/>
      <c r="I30" s="252"/>
      <c r="J30" s="252"/>
      <c r="K30" s="252"/>
      <c r="L30" s="252"/>
      <c r="M30" s="252"/>
      <c r="N30" s="254"/>
      <c r="O30" s="254"/>
      <c r="P30" s="254"/>
      <c r="Q30" s="254"/>
      <c r="R30" s="254"/>
      <c r="S30" s="253"/>
      <c r="T30" s="34" t="s">
        <v>279</v>
      </c>
      <c r="Y30">
        <f>D29</f>
        <v>0</v>
      </c>
      <c r="Z30">
        <f>F29</f>
        <v>0</v>
      </c>
      <c r="AA30">
        <f>H29</f>
        <v>0</v>
      </c>
      <c r="AB30">
        <f>J29</f>
        <v>0</v>
      </c>
      <c r="AC30">
        <f>L29</f>
        <v>0</v>
      </c>
      <c r="AD30">
        <f>N29</f>
        <v>0</v>
      </c>
      <c r="AE30">
        <f>P29</f>
        <v>0</v>
      </c>
      <c r="AF30">
        <f>R29</f>
        <v>0</v>
      </c>
    </row>
    <row r="31" spans="1:40" ht="21" customHeight="1" thickBot="1">
      <c r="B31" s="462" t="s">
        <v>237</v>
      </c>
      <c r="C31" s="463"/>
      <c r="D31" s="249" t="str">
        <f t="shared" ref="D31:E31" si="13">IF(D30="","",HLOOKUP(D30,$E$15:$N$16,2,0))</f>
        <v/>
      </c>
      <c r="E31" s="249" t="str">
        <f t="shared" si="13"/>
        <v/>
      </c>
      <c r="F31" s="249" t="str">
        <f t="shared" ref="F31:S31" si="14">IF(F30="","",HLOOKUP(F30,$E$15:$N$16,2,0))</f>
        <v/>
      </c>
      <c r="G31" s="249" t="str">
        <f t="shared" si="14"/>
        <v/>
      </c>
      <c r="H31" s="250" t="str">
        <f t="shared" si="14"/>
        <v/>
      </c>
      <c r="I31" s="250" t="str">
        <f t="shared" si="14"/>
        <v/>
      </c>
      <c r="J31" s="250" t="str">
        <f t="shared" si="14"/>
        <v/>
      </c>
      <c r="K31" s="250" t="str">
        <f t="shared" si="14"/>
        <v/>
      </c>
      <c r="L31" s="250" t="str">
        <f t="shared" si="14"/>
        <v/>
      </c>
      <c r="M31" s="250" t="str">
        <f t="shared" si="14"/>
        <v/>
      </c>
      <c r="N31" s="250" t="str">
        <f t="shared" si="14"/>
        <v/>
      </c>
      <c r="O31" s="250" t="str">
        <f t="shared" si="14"/>
        <v/>
      </c>
      <c r="P31" s="250" t="str">
        <f t="shared" si="14"/>
        <v/>
      </c>
      <c r="Q31" s="250" t="str">
        <f t="shared" si="14"/>
        <v/>
      </c>
      <c r="R31" s="247" t="str">
        <f t="shared" si="14"/>
        <v/>
      </c>
      <c r="S31" s="247" t="str">
        <f t="shared" si="14"/>
        <v/>
      </c>
      <c r="Y31">
        <f>E29</f>
        <v>0</v>
      </c>
      <c r="Z31">
        <f>G29</f>
        <v>0</v>
      </c>
      <c r="AA31">
        <f>I29</f>
        <v>0</v>
      </c>
      <c r="AB31">
        <f>K29</f>
        <v>0</v>
      </c>
      <c r="AC31">
        <f>M29</f>
        <v>0</v>
      </c>
      <c r="AD31">
        <f>O29</f>
        <v>0</v>
      </c>
      <c r="AE31">
        <f>Q29</f>
        <v>0</v>
      </c>
      <c r="AF31">
        <f>S29</f>
        <v>0</v>
      </c>
    </row>
    <row r="32" spans="1:40" ht="21" customHeight="1" thickBot="1"/>
    <row r="33" spans="1:41" s="1" customFormat="1" ht="21" customHeight="1">
      <c r="A33"/>
      <c r="B33" s="370" t="s">
        <v>268</v>
      </c>
      <c r="C33" s="371"/>
      <c r="D33" s="474" t="s">
        <v>54</v>
      </c>
      <c r="E33" s="475"/>
      <c r="F33" s="475"/>
      <c r="G33" s="475"/>
      <c r="H33" s="475"/>
      <c r="I33" s="475"/>
      <c r="J33" s="475"/>
      <c r="K33" s="475"/>
      <c r="L33" s="475"/>
      <c r="M33" s="475"/>
      <c r="N33" s="475"/>
      <c r="O33" s="475"/>
      <c r="P33" s="475"/>
      <c r="Q33" s="475"/>
      <c r="R33" s="475"/>
      <c r="S33" s="476"/>
      <c r="T33"/>
      <c r="U33"/>
      <c r="V33"/>
      <c r="W33"/>
      <c r="X33"/>
      <c r="Y33" t="s">
        <v>334</v>
      </c>
      <c r="Z33"/>
      <c r="AA33" t="s">
        <v>326</v>
      </c>
      <c r="AB33" t="s">
        <v>327</v>
      </c>
      <c r="AC33"/>
      <c r="AD33"/>
      <c r="AE33"/>
      <c r="AF33"/>
      <c r="AG33"/>
      <c r="AH33"/>
      <c r="AI33"/>
      <c r="AJ33"/>
      <c r="AK33"/>
      <c r="AL33"/>
      <c r="AM33"/>
      <c r="AN33"/>
      <c r="AO33"/>
    </row>
    <row r="34" spans="1:41" ht="21" customHeight="1" thickBot="1">
      <c r="B34" s="372"/>
      <c r="C34" s="373"/>
      <c r="D34" s="82" t="s">
        <v>404</v>
      </c>
      <c r="E34" s="85" t="s">
        <v>405</v>
      </c>
      <c r="F34" s="82" t="s">
        <v>254</v>
      </c>
      <c r="G34" s="83" t="s">
        <v>255</v>
      </c>
      <c r="H34" s="83" t="s">
        <v>256</v>
      </c>
      <c r="I34" s="83" t="s">
        <v>257</v>
      </c>
      <c r="J34" s="205" t="s">
        <v>258</v>
      </c>
      <c r="K34" s="205" t="s">
        <v>259</v>
      </c>
      <c r="L34" s="205" t="s">
        <v>260</v>
      </c>
      <c r="M34" s="205" t="s">
        <v>261</v>
      </c>
      <c r="N34" s="205" t="s">
        <v>262</v>
      </c>
      <c r="O34" s="205" t="s">
        <v>263</v>
      </c>
      <c r="P34" s="205" t="s">
        <v>264</v>
      </c>
      <c r="Q34" s="205" t="s">
        <v>265</v>
      </c>
      <c r="R34" s="205" t="s">
        <v>266</v>
      </c>
      <c r="S34" s="206" t="s">
        <v>267</v>
      </c>
      <c r="T34" s="1"/>
      <c r="U34" s="1"/>
      <c r="V34" s="1"/>
      <c r="W34" s="1"/>
      <c r="X34" s="1"/>
      <c r="Y34" t="s">
        <v>324</v>
      </c>
      <c r="Z34" t="s">
        <v>325</v>
      </c>
      <c r="AA34">
        <v>1</v>
      </c>
      <c r="AB34">
        <v>2</v>
      </c>
      <c r="AC34">
        <v>3</v>
      </c>
      <c r="AD34">
        <v>4</v>
      </c>
      <c r="AE34">
        <v>5</v>
      </c>
      <c r="AF34">
        <v>6</v>
      </c>
      <c r="AG34">
        <v>7</v>
      </c>
      <c r="AH34">
        <v>8</v>
      </c>
      <c r="AI34">
        <v>9</v>
      </c>
      <c r="AJ34">
        <v>10</v>
      </c>
      <c r="AK34">
        <v>11</v>
      </c>
      <c r="AL34">
        <v>12</v>
      </c>
      <c r="AM34">
        <v>13</v>
      </c>
      <c r="AN34">
        <v>14</v>
      </c>
    </row>
    <row r="35" spans="1:41" ht="21" customHeight="1">
      <c r="B35" s="464" t="s">
        <v>234</v>
      </c>
      <c r="C35" s="465"/>
      <c r="D35" s="178"/>
      <c r="E35" s="303"/>
      <c r="F35" s="224"/>
      <c r="G35" s="79"/>
      <c r="H35" s="79"/>
      <c r="I35" s="311"/>
      <c r="J35" s="207"/>
      <c r="K35" s="207"/>
      <c r="L35" s="207"/>
      <c r="M35" s="207"/>
      <c r="N35" s="207"/>
      <c r="O35" s="207"/>
      <c r="P35" s="207"/>
      <c r="Q35" s="207"/>
      <c r="R35" s="207"/>
      <c r="S35" s="208"/>
      <c r="Y35" s="1" t="s">
        <v>269</v>
      </c>
      <c r="Z35" s="1" t="s">
        <v>270</v>
      </c>
      <c r="AA35" s="1" t="s">
        <v>254</v>
      </c>
      <c r="AB35" s="1" t="s">
        <v>255</v>
      </c>
      <c r="AC35" s="1" t="s">
        <v>256</v>
      </c>
      <c r="AD35" s="1" t="s">
        <v>257</v>
      </c>
      <c r="AE35" s="1" t="s">
        <v>258</v>
      </c>
      <c r="AF35" s="1" t="s">
        <v>259</v>
      </c>
      <c r="AG35" s="1" t="s">
        <v>260</v>
      </c>
      <c r="AH35" s="1" t="s">
        <v>261</v>
      </c>
      <c r="AI35" s="1" t="s">
        <v>262</v>
      </c>
      <c r="AJ35" s="1" t="s">
        <v>263</v>
      </c>
      <c r="AK35" s="1" t="s">
        <v>264</v>
      </c>
      <c r="AL35" s="1" t="s">
        <v>265</v>
      </c>
      <c r="AM35" s="1" t="s">
        <v>266</v>
      </c>
      <c r="AN35" s="1" t="s">
        <v>267</v>
      </c>
      <c r="AO35" s="1"/>
    </row>
    <row r="36" spans="1:41" ht="15.9" customHeight="1">
      <c r="B36" s="466" t="s">
        <v>235</v>
      </c>
      <c r="C36" s="467"/>
      <c r="D36" s="179"/>
      <c r="E36" s="300"/>
      <c r="F36" s="225"/>
      <c r="G36" s="4"/>
      <c r="H36" s="4"/>
      <c r="I36" s="65"/>
      <c r="J36" s="209"/>
      <c r="K36" s="209"/>
      <c r="L36" s="209"/>
      <c r="M36" s="209"/>
      <c r="N36" s="209"/>
      <c r="O36" s="209"/>
      <c r="P36" s="209"/>
      <c r="Q36" s="209"/>
      <c r="R36" s="209"/>
      <c r="S36" s="210"/>
      <c r="Y36" s="112" t="str">
        <f>IF(D35="","",CONCATENATE(D35,$AA$17,$AC$17,$AB$17,Y34))</f>
        <v/>
      </c>
      <c r="Z36" s="112" t="str">
        <f t="shared" ref="Z36:AN36" si="15">IF(E35="","",CONCATENATE(E35,$AA$17,$AC$17,$AB$17,Z34))</f>
        <v/>
      </c>
      <c r="AA36" s="112" t="str">
        <f t="shared" si="15"/>
        <v/>
      </c>
      <c r="AB36" s="112" t="str">
        <f t="shared" si="15"/>
        <v/>
      </c>
      <c r="AC36" s="112" t="str">
        <f t="shared" si="15"/>
        <v/>
      </c>
      <c r="AD36" s="112" t="str">
        <f t="shared" si="15"/>
        <v/>
      </c>
      <c r="AE36" s="112" t="str">
        <f t="shared" si="15"/>
        <v/>
      </c>
      <c r="AF36" s="112" t="str">
        <f t="shared" si="15"/>
        <v/>
      </c>
      <c r="AG36" s="112" t="str">
        <f t="shared" si="15"/>
        <v/>
      </c>
      <c r="AH36" s="112" t="str">
        <f t="shared" si="15"/>
        <v/>
      </c>
      <c r="AI36" s="112" t="str">
        <f t="shared" si="15"/>
        <v/>
      </c>
      <c r="AJ36" s="112" t="str">
        <f t="shared" si="15"/>
        <v/>
      </c>
      <c r="AK36" s="112" t="str">
        <f t="shared" si="15"/>
        <v/>
      </c>
      <c r="AL36" s="112" t="str">
        <f t="shared" si="15"/>
        <v/>
      </c>
      <c r="AM36" s="112" t="str">
        <f t="shared" si="15"/>
        <v/>
      </c>
      <c r="AN36" s="112" t="str">
        <f t="shared" si="15"/>
        <v/>
      </c>
    </row>
    <row r="37" spans="1:41" ht="21" customHeight="1">
      <c r="B37" s="458" t="s">
        <v>384</v>
      </c>
      <c r="C37" s="459"/>
      <c r="D37" s="179"/>
      <c r="E37" s="300"/>
      <c r="F37" s="225"/>
      <c r="G37" s="4"/>
      <c r="H37" s="4"/>
      <c r="I37" s="65"/>
      <c r="J37" s="209"/>
      <c r="K37" s="209"/>
      <c r="L37" s="209"/>
      <c r="M37" s="209"/>
      <c r="N37" s="209"/>
      <c r="O37" s="209"/>
      <c r="P37" s="209"/>
      <c r="Q37" s="209"/>
      <c r="R37" s="209"/>
      <c r="S37" s="210"/>
    </row>
    <row r="38" spans="1:41" ht="21" customHeight="1">
      <c r="B38" s="458" t="s">
        <v>157</v>
      </c>
      <c r="C38" s="459"/>
      <c r="D38" s="180"/>
      <c r="E38" s="307"/>
      <c r="F38" s="226"/>
      <c r="G38" s="65"/>
      <c r="H38" s="65"/>
      <c r="I38" s="65"/>
      <c r="J38" s="209"/>
      <c r="K38" s="209"/>
      <c r="L38" s="209"/>
      <c r="M38" s="209"/>
      <c r="N38" s="209"/>
      <c r="O38" s="209"/>
      <c r="P38" s="209"/>
      <c r="Q38" s="209"/>
      <c r="R38" s="209"/>
      <c r="S38" s="210"/>
      <c r="T38" s="34" t="s">
        <v>279</v>
      </c>
    </row>
    <row r="39" spans="1:41" ht="21" customHeight="1" thickBot="1">
      <c r="B39" s="462" t="s">
        <v>237</v>
      </c>
      <c r="C39" s="463"/>
      <c r="D39" s="181" t="str">
        <f t="shared" ref="D39:S39" si="16">IF(D38="","",HLOOKUP(D38,$E$15:$N$16,2,0))</f>
        <v/>
      </c>
      <c r="E39" s="306" t="str">
        <f t="shared" ref="E39" si="17">IF(E38="","",HLOOKUP(E38,$E$15:$N$16,2,0))</f>
        <v/>
      </c>
      <c r="F39" s="227" t="str">
        <f t="shared" si="16"/>
        <v/>
      </c>
      <c r="G39" s="71" t="str">
        <f t="shared" si="16"/>
        <v/>
      </c>
      <c r="H39" s="71" t="str">
        <f t="shared" si="16"/>
        <v/>
      </c>
      <c r="I39" s="71" t="str">
        <f t="shared" si="16"/>
        <v/>
      </c>
      <c r="J39" s="71" t="str">
        <f t="shared" si="16"/>
        <v/>
      </c>
      <c r="K39" s="71" t="str">
        <f t="shared" si="16"/>
        <v/>
      </c>
      <c r="L39" s="71" t="str">
        <f t="shared" si="16"/>
        <v/>
      </c>
      <c r="M39" s="71" t="str">
        <f t="shared" si="16"/>
        <v/>
      </c>
      <c r="N39" s="71" t="str">
        <f t="shared" si="16"/>
        <v/>
      </c>
      <c r="O39" s="71" t="str">
        <f t="shared" si="16"/>
        <v/>
      </c>
      <c r="P39" s="71" t="str">
        <f t="shared" si="16"/>
        <v/>
      </c>
      <c r="Q39" s="71" t="str">
        <f t="shared" si="16"/>
        <v/>
      </c>
      <c r="R39" s="71" t="str">
        <f t="shared" si="16"/>
        <v/>
      </c>
      <c r="S39" s="72" t="str">
        <f t="shared" si="16"/>
        <v/>
      </c>
      <c r="Y39" t="s">
        <v>271</v>
      </c>
      <c r="AA39" t="s">
        <v>331</v>
      </c>
    </row>
    <row r="40" spans="1:41" ht="21" customHeight="1">
      <c r="B40" s="370" t="s">
        <v>268</v>
      </c>
      <c r="C40" s="371"/>
      <c r="D40" s="474" t="s">
        <v>271</v>
      </c>
      <c r="E40" s="475"/>
      <c r="F40" s="475"/>
      <c r="G40" s="475"/>
      <c r="H40" s="475"/>
      <c r="I40" s="475"/>
      <c r="J40" s="475"/>
      <c r="K40" s="475"/>
      <c r="L40" s="475"/>
      <c r="M40" s="475"/>
      <c r="N40" s="475"/>
      <c r="O40" s="475"/>
      <c r="P40" s="475"/>
      <c r="Q40" s="475"/>
      <c r="R40" s="475"/>
      <c r="S40" s="476"/>
      <c r="Y40" t="s">
        <v>409</v>
      </c>
      <c r="Z40">
        <v>1</v>
      </c>
      <c r="AA40">
        <v>2</v>
      </c>
      <c r="AB40">
        <v>3</v>
      </c>
      <c r="AC40">
        <v>4</v>
      </c>
      <c r="AD40">
        <v>5</v>
      </c>
      <c r="AE40">
        <v>6</v>
      </c>
      <c r="AF40">
        <v>7</v>
      </c>
    </row>
    <row r="41" spans="1:41" ht="21" customHeight="1" thickBot="1">
      <c r="B41" s="372"/>
      <c r="C41" s="373"/>
      <c r="D41" s="468" t="s">
        <v>407</v>
      </c>
      <c r="E41" s="469"/>
      <c r="F41" s="470" t="s">
        <v>272</v>
      </c>
      <c r="G41" s="460"/>
      <c r="H41" s="461" t="s">
        <v>273</v>
      </c>
      <c r="I41" s="470"/>
      <c r="J41" s="461" t="s">
        <v>274</v>
      </c>
      <c r="K41" s="470"/>
      <c r="L41" s="461" t="s">
        <v>275</v>
      </c>
      <c r="M41" s="470"/>
      <c r="N41" s="477" t="s">
        <v>276</v>
      </c>
      <c r="O41" s="519"/>
      <c r="P41" s="477" t="s">
        <v>329</v>
      </c>
      <c r="Q41" s="519"/>
      <c r="R41" s="477" t="s">
        <v>330</v>
      </c>
      <c r="S41" s="478"/>
      <c r="Y41" t="s">
        <v>407</v>
      </c>
      <c r="Z41" t="s">
        <v>272</v>
      </c>
      <c r="AA41" t="s">
        <v>273</v>
      </c>
      <c r="AB41" t="s">
        <v>274</v>
      </c>
      <c r="AC41" t="s">
        <v>275</v>
      </c>
      <c r="AD41" t="s">
        <v>276</v>
      </c>
      <c r="AE41" t="s">
        <v>329</v>
      </c>
      <c r="AF41" t="s">
        <v>330</v>
      </c>
    </row>
    <row r="42" spans="1:41" ht="21" customHeight="1">
      <c r="B42" s="464" t="s">
        <v>234</v>
      </c>
      <c r="C42" s="465"/>
      <c r="D42" s="230"/>
      <c r="E42" s="87"/>
      <c r="F42" s="230"/>
      <c r="G42" s="87"/>
      <c r="H42" s="87"/>
      <c r="I42" s="87"/>
      <c r="J42" s="87"/>
      <c r="K42" s="87"/>
      <c r="L42" s="312"/>
      <c r="M42" s="312"/>
      <c r="N42" s="242"/>
      <c r="O42" s="242"/>
      <c r="P42" s="242"/>
      <c r="Q42" s="242"/>
      <c r="R42" s="242"/>
      <c r="S42" s="243"/>
      <c r="T42" s="34"/>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c r="B43" s="466" t="s">
        <v>235</v>
      </c>
      <c r="C43" s="467"/>
      <c r="D43" s="231"/>
      <c r="E43" s="90"/>
      <c r="F43" s="231"/>
      <c r="G43" s="90"/>
      <c r="H43" s="90"/>
      <c r="I43" s="90"/>
      <c r="J43" s="90"/>
      <c r="K43" s="90"/>
      <c r="L43" s="313"/>
      <c r="M43" s="313"/>
      <c r="N43" s="244"/>
      <c r="O43" s="244"/>
      <c r="P43" s="244"/>
      <c r="Q43" s="244"/>
      <c r="R43" s="244"/>
      <c r="S43" s="245"/>
      <c r="Y43">
        <f>D42</f>
        <v>0</v>
      </c>
      <c r="Z43">
        <f>F42</f>
        <v>0</v>
      </c>
      <c r="AA43">
        <f>H42</f>
        <v>0</v>
      </c>
      <c r="AB43">
        <f>J42</f>
        <v>0</v>
      </c>
      <c r="AC43">
        <f>L42</f>
        <v>0</v>
      </c>
      <c r="AD43">
        <f>N42</f>
        <v>0</v>
      </c>
      <c r="AE43">
        <f>P42</f>
        <v>0</v>
      </c>
      <c r="AF43">
        <f>R42</f>
        <v>0</v>
      </c>
    </row>
    <row r="44" spans="1:41" ht="21" customHeight="1">
      <c r="B44" s="458" t="s">
        <v>384</v>
      </c>
      <c r="C44" s="459"/>
      <c r="D44" s="231"/>
      <c r="E44" s="90"/>
      <c r="F44" s="231"/>
      <c r="G44" s="90"/>
      <c r="H44" s="90"/>
      <c r="I44" s="90"/>
      <c r="J44" s="90"/>
      <c r="K44" s="90"/>
      <c r="L44" s="313"/>
      <c r="M44" s="313"/>
      <c r="N44" s="244"/>
      <c r="O44" s="244"/>
      <c r="P44" s="244"/>
      <c r="Q44" s="244"/>
      <c r="R44" s="244"/>
      <c r="S44" s="246"/>
      <c r="Y44">
        <f>E42</f>
        <v>0</v>
      </c>
      <c r="Z44">
        <f>G42</f>
        <v>0</v>
      </c>
      <c r="AA44">
        <f>I42</f>
        <v>0</v>
      </c>
      <c r="AB44">
        <f>K42</f>
        <v>0</v>
      </c>
      <c r="AC44">
        <f>M42</f>
        <v>0</v>
      </c>
      <c r="AD44">
        <f>O42</f>
        <v>0</v>
      </c>
      <c r="AE44">
        <f>Q42</f>
        <v>0</v>
      </c>
      <c r="AF44">
        <f>S42</f>
        <v>0</v>
      </c>
    </row>
    <row r="45" spans="1:41" ht="21" customHeight="1">
      <c r="B45" s="458" t="s">
        <v>157</v>
      </c>
      <c r="C45" s="459"/>
      <c r="D45" s="251"/>
      <c r="E45" s="252"/>
      <c r="F45" s="251"/>
      <c r="G45" s="252"/>
      <c r="H45" s="252"/>
      <c r="I45" s="252"/>
      <c r="J45" s="252"/>
      <c r="K45" s="252"/>
      <c r="L45" s="252"/>
      <c r="M45" s="252"/>
      <c r="N45" s="254"/>
      <c r="O45" s="254"/>
      <c r="P45" s="254"/>
      <c r="Q45" s="254"/>
      <c r="R45" s="254"/>
      <c r="S45" s="253"/>
      <c r="T45" s="34" t="s">
        <v>279</v>
      </c>
      <c r="Y45">
        <f>D44</f>
        <v>0</v>
      </c>
      <c r="Z45">
        <f>F44</f>
        <v>0</v>
      </c>
      <c r="AA45">
        <f>H44</f>
        <v>0</v>
      </c>
      <c r="AB45">
        <f>J44</f>
        <v>0</v>
      </c>
      <c r="AC45">
        <f>L44</f>
        <v>0</v>
      </c>
      <c r="AD45">
        <f>N44</f>
        <v>0</v>
      </c>
      <c r="AE45">
        <f>P44</f>
        <v>0</v>
      </c>
      <c r="AF45">
        <f>R44</f>
        <v>0</v>
      </c>
    </row>
    <row r="46" spans="1:41" ht="21" customHeight="1" thickBot="1">
      <c r="B46" s="462" t="s">
        <v>237</v>
      </c>
      <c r="C46" s="463"/>
      <c r="D46" s="249" t="str">
        <f t="shared" ref="D46:E46" si="18">IF(D45="","",HLOOKUP(D45,$E$15:$N$16,2,0))</f>
        <v/>
      </c>
      <c r="E46" s="249" t="str">
        <f t="shared" si="18"/>
        <v/>
      </c>
      <c r="F46" s="249" t="str">
        <f t="shared" ref="F46:S46" si="19">IF(F45="","",HLOOKUP(F45,$E$15:$N$16,2,0))</f>
        <v/>
      </c>
      <c r="G46" s="249" t="str">
        <f t="shared" si="19"/>
        <v/>
      </c>
      <c r="H46" s="250" t="str">
        <f t="shared" si="19"/>
        <v/>
      </c>
      <c r="I46" s="250" t="str">
        <f t="shared" si="19"/>
        <v/>
      </c>
      <c r="J46" s="250" t="str">
        <f t="shared" si="19"/>
        <v/>
      </c>
      <c r="K46" s="250" t="str">
        <f t="shared" si="19"/>
        <v/>
      </c>
      <c r="L46" s="250" t="str">
        <f t="shared" si="19"/>
        <v/>
      </c>
      <c r="M46" s="250" t="str">
        <f t="shared" si="19"/>
        <v/>
      </c>
      <c r="N46" s="250" t="str">
        <f t="shared" si="19"/>
        <v/>
      </c>
      <c r="O46" s="250" t="str">
        <f t="shared" si="19"/>
        <v/>
      </c>
      <c r="P46" s="250" t="str">
        <f t="shared" si="19"/>
        <v/>
      </c>
      <c r="Q46" s="250" t="str">
        <f t="shared" si="19"/>
        <v/>
      </c>
      <c r="R46" s="247" t="str">
        <f t="shared" si="19"/>
        <v/>
      </c>
      <c r="S46" s="248" t="str">
        <f t="shared" si="19"/>
        <v/>
      </c>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09" t="s">
        <v>335</v>
      </c>
      <c r="C49" s="510"/>
      <c r="D49" s="137"/>
      <c r="E49" s="136" t="s">
        <v>173</v>
      </c>
      <c r="F49" s="131" t="s">
        <v>174</v>
      </c>
      <c r="G49" s="131" t="s">
        <v>37</v>
      </c>
      <c r="H49" s="131" t="s">
        <v>38</v>
      </c>
      <c r="I49" s="131" t="s">
        <v>39</v>
      </c>
      <c r="J49" s="131" t="s">
        <v>40</v>
      </c>
      <c r="K49" s="132"/>
      <c r="L49" s="133"/>
      <c r="M49" s="133"/>
      <c r="N49" s="134"/>
      <c r="O49" s="136" t="s">
        <v>404</v>
      </c>
      <c r="P49" s="131" t="s">
        <v>405</v>
      </c>
      <c r="Q49" s="131" t="s">
        <v>254</v>
      </c>
      <c r="R49" s="131" t="s">
        <v>255</v>
      </c>
      <c r="S49" s="131" t="s">
        <v>256</v>
      </c>
      <c r="T49" s="131" t="s">
        <v>257</v>
      </c>
      <c r="U49" s="132"/>
      <c r="V49" s="133"/>
      <c r="W49" s="133"/>
      <c r="X49" s="134"/>
    </row>
    <row r="50" spans="1:41" ht="21" customHeight="1">
      <c r="B50" s="511"/>
      <c r="C50" s="512"/>
      <c r="D50" s="126"/>
      <c r="E50" s="128" t="s">
        <v>244</v>
      </c>
      <c r="F50" s="124" t="s">
        <v>245</v>
      </c>
      <c r="G50" s="124" t="s">
        <v>246</v>
      </c>
      <c r="H50" s="124" t="s">
        <v>247</v>
      </c>
      <c r="I50" s="124" t="s">
        <v>248</v>
      </c>
      <c r="J50" s="124" t="s">
        <v>249</v>
      </c>
      <c r="K50" s="124" t="s">
        <v>408</v>
      </c>
      <c r="L50" s="124" t="s">
        <v>422</v>
      </c>
      <c r="M50" s="124" t="s">
        <v>424</v>
      </c>
      <c r="N50" s="124" t="s">
        <v>423</v>
      </c>
      <c r="O50" s="128" t="s">
        <v>258</v>
      </c>
      <c r="P50" s="124" t="s">
        <v>259</v>
      </c>
      <c r="Q50" s="124" t="s">
        <v>260</v>
      </c>
      <c r="R50" s="124" t="s">
        <v>261</v>
      </c>
      <c r="S50" s="124" t="s">
        <v>262</v>
      </c>
      <c r="T50" s="124" t="s">
        <v>263</v>
      </c>
      <c r="U50" s="124" t="s">
        <v>407</v>
      </c>
      <c r="V50" s="124" t="s">
        <v>429</v>
      </c>
      <c r="W50" s="124" t="s">
        <v>430</v>
      </c>
      <c r="X50" s="127" t="s">
        <v>431</v>
      </c>
    </row>
    <row r="51" spans="1:41" ht="21" customHeight="1">
      <c r="B51" s="128" t="s">
        <v>336</v>
      </c>
      <c r="C51" s="124" t="s">
        <v>337</v>
      </c>
      <c r="D51" s="135" t="s">
        <v>338</v>
      </c>
      <c r="E51" s="128" t="s">
        <v>250</v>
      </c>
      <c r="F51" s="124" t="s">
        <v>251</v>
      </c>
      <c r="G51" s="124" t="s">
        <v>252</v>
      </c>
      <c r="H51" s="124" t="s">
        <v>253</v>
      </c>
      <c r="I51" s="124"/>
      <c r="J51" s="124"/>
      <c r="K51" s="124" t="s">
        <v>425</v>
      </c>
      <c r="L51" s="124" t="s">
        <v>426</v>
      </c>
      <c r="M51" s="124" t="s">
        <v>427</v>
      </c>
      <c r="N51" s="124" t="s">
        <v>428</v>
      </c>
      <c r="O51" s="128" t="s">
        <v>264</v>
      </c>
      <c r="P51" s="124" t="s">
        <v>265</v>
      </c>
      <c r="Q51" s="124" t="s">
        <v>266</v>
      </c>
      <c r="R51" s="124" t="s">
        <v>267</v>
      </c>
      <c r="S51" s="124"/>
      <c r="T51" s="124"/>
      <c r="U51" s="124" t="s">
        <v>432</v>
      </c>
      <c r="V51" s="124" t="s">
        <v>433</v>
      </c>
      <c r="W51" s="124" t="s">
        <v>434</v>
      </c>
      <c r="X51" s="127" t="s">
        <v>435</v>
      </c>
    </row>
    <row r="52" spans="1:41" ht="13.8" thickBot="1">
      <c r="B52" s="128">
        <f>D7</f>
        <v>0</v>
      </c>
      <c r="C52" s="124">
        <f>地域クラブ活動・地域移行部活動用印刷シート!E22</f>
        <v>0</v>
      </c>
      <c r="D52" s="135">
        <f>V14</f>
        <v>0</v>
      </c>
      <c r="E52" s="287" t="str">
        <f t="shared" ref="E52:J52" si="20">Y20</f>
        <v/>
      </c>
      <c r="F52" s="288" t="str">
        <f t="shared" si="20"/>
        <v/>
      </c>
      <c r="G52" s="288" t="str">
        <f t="shared" si="20"/>
        <v/>
      </c>
      <c r="H52" s="288" t="str">
        <f t="shared" si="20"/>
        <v/>
      </c>
      <c r="I52" s="288" t="str">
        <f t="shared" si="20"/>
        <v/>
      </c>
      <c r="J52" s="288" t="str">
        <f t="shared" si="20"/>
        <v/>
      </c>
      <c r="K52" s="288" t="str">
        <f>Y27</f>
        <v/>
      </c>
      <c r="L52" s="288" t="str">
        <f>Z27</f>
        <v/>
      </c>
      <c r="M52" s="288" t="str">
        <f>AA27</f>
        <v/>
      </c>
      <c r="N52" s="289" t="str">
        <f>AB27</f>
        <v/>
      </c>
      <c r="O52" s="287" t="str">
        <f>Y36</f>
        <v/>
      </c>
      <c r="P52" s="288" t="str">
        <f t="shared" ref="P52:T52" si="21">Z36</f>
        <v/>
      </c>
      <c r="Q52" s="288" t="str">
        <f t="shared" si="21"/>
        <v/>
      </c>
      <c r="R52" s="288" t="str">
        <f t="shared" si="21"/>
        <v/>
      </c>
      <c r="S52" s="288" t="str">
        <f t="shared" si="21"/>
        <v/>
      </c>
      <c r="T52" s="288" t="str">
        <f t="shared" si="21"/>
        <v/>
      </c>
      <c r="U52" s="288" t="str">
        <f>Y42</f>
        <v/>
      </c>
      <c r="V52" s="288" t="str">
        <f t="shared" ref="V52:X52" si="22">Z42</f>
        <v/>
      </c>
      <c r="W52" s="288" t="str">
        <f t="shared" si="22"/>
        <v/>
      </c>
      <c r="X52" s="289" t="str">
        <f t="shared" si="22"/>
        <v/>
      </c>
    </row>
    <row r="53" spans="1:41" s="14" customFormat="1" ht="13.8" thickTop="1">
      <c r="A53"/>
      <c r="B53" s="129"/>
      <c r="C53" s="125"/>
      <c r="D53" s="125"/>
      <c r="E53" s="287" t="str">
        <f t="shared" ref="E53:J53" si="23">AE20</f>
        <v/>
      </c>
      <c r="F53" s="288" t="str">
        <f t="shared" si="23"/>
        <v/>
      </c>
      <c r="G53" s="288" t="str">
        <f t="shared" si="23"/>
        <v/>
      </c>
      <c r="H53" s="288" t="str">
        <f t="shared" si="23"/>
        <v/>
      </c>
      <c r="I53" s="288" t="str">
        <f t="shared" si="23"/>
        <v/>
      </c>
      <c r="J53" s="288" t="str">
        <f t="shared" si="23"/>
        <v/>
      </c>
      <c r="K53" s="288" t="str">
        <f>AC27</f>
        <v/>
      </c>
      <c r="L53" s="288" t="str">
        <f>AD27</f>
        <v/>
      </c>
      <c r="M53" s="288" t="str">
        <f>AE27</f>
        <v/>
      </c>
      <c r="N53" s="289" t="str">
        <f>AF27</f>
        <v/>
      </c>
      <c r="O53" s="287" t="str">
        <f>AE36</f>
        <v/>
      </c>
      <c r="P53" s="288" t="str">
        <f t="shared" ref="P53:T53" si="24">AF36</f>
        <v/>
      </c>
      <c r="Q53" s="288" t="str">
        <f t="shared" si="24"/>
        <v/>
      </c>
      <c r="R53" s="288" t="str">
        <f t="shared" si="24"/>
        <v/>
      </c>
      <c r="S53" s="288" t="str">
        <f t="shared" si="24"/>
        <v/>
      </c>
      <c r="T53" s="288" t="str">
        <f t="shared" si="24"/>
        <v/>
      </c>
      <c r="U53" s="288" t="str">
        <f>AC42</f>
        <v/>
      </c>
      <c r="V53" s="288" t="str">
        <f t="shared" ref="V53:X53" si="25">AD42</f>
        <v/>
      </c>
      <c r="W53" s="288" t="str">
        <f t="shared" si="25"/>
        <v/>
      </c>
      <c r="X53" s="289" t="str">
        <f t="shared" si="25"/>
        <v/>
      </c>
      <c r="Y53"/>
      <c r="Z53"/>
      <c r="AA53"/>
      <c r="AB53"/>
      <c r="AC53"/>
      <c r="AD53"/>
      <c r="AE53"/>
      <c r="AF53"/>
      <c r="AG53"/>
      <c r="AH53"/>
      <c r="AI53"/>
      <c r="AJ53"/>
      <c r="AK53"/>
      <c r="AL53"/>
      <c r="AM53"/>
      <c r="AN53"/>
      <c r="AO53"/>
    </row>
    <row r="54" spans="1:41" ht="13.8" thickBot="1">
      <c r="B54" s="81"/>
      <c r="C54" s="130"/>
      <c r="D54" s="130"/>
      <c r="E54" s="290" t="str">
        <f>AK20</f>
        <v/>
      </c>
      <c r="F54" s="291" t="str">
        <f>AL20</f>
        <v/>
      </c>
      <c r="G54" s="291" t="str">
        <f>AM20</f>
        <v/>
      </c>
      <c r="H54" s="291" t="str">
        <f>AN20</f>
        <v/>
      </c>
      <c r="I54" s="291"/>
      <c r="J54" s="291"/>
      <c r="K54" s="291"/>
      <c r="L54" s="291"/>
      <c r="M54" s="291"/>
      <c r="N54" s="292"/>
      <c r="O54" s="290" t="str">
        <f>AK36</f>
        <v/>
      </c>
      <c r="P54" s="291" t="str">
        <f t="shared" ref="P54:R54" si="26">AL36</f>
        <v/>
      </c>
      <c r="Q54" s="291" t="str">
        <f t="shared" si="26"/>
        <v/>
      </c>
      <c r="R54" s="291" t="str">
        <f t="shared" si="26"/>
        <v/>
      </c>
      <c r="S54" s="291"/>
      <c r="T54" s="291"/>
      <c r="U54" s="291"/>
      <c r="V54" s="291"/>
      <c r="W54" s="291"/>
      <c r="X54" s="292"/>
    </row>
    <row r="55" spans="1:41" ht="21" customHeight="1" thickBot="1"/>
    <row r="56" spans="1:41" ht="21" customHeight="1" thickTop="1">
      <c r="A56" s="14"/>
      <c r="B56" s="413" t="s">
        <v>68</v>
      </c>
      <c r="C56" s="413"/>
      <c r="D56" s="413"/>
      <c r="E56" s="413"/>
      <c r="F56" s="413"/>
      <c r="G56" s="413"/>
      <c r="H56" s="413"/>
      <c r="I56" s="413"/>
      <c r="J56" s="413"/>
      <c r="K56" s="413"/>
      <c r="L56" s="413"/>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row r="58" spans="1:41" ht="21" customHeight="1" thickBot="1">
      <c r="B58" s="501" t="s">
        <v>487</v>
      </c>
      <c r="C58" s="502"/>
      <c r="D58" s="503" t="s">
        <v>473</v>
      </c>
      <c r="E58" s="504"/>
      <c r="F58" s="504"/>
      <c r="G58" s="504"/>
      <c r="H58" s="504"/>
      <c r="I58" s="505"/>
      <c r="J58" s="456" t="s">
        <v>488</v>
      </c>
      <c r="K58" s="456"/>
      <c r="L58" s="457" t="s">
        <v>474</v>
      </c>
      <c r="M58" s="457"/>
      <c r="N58" s="457"/>
      <c r="R58" s="12"/>
      <c r="U58" s="12"/>
      <c r="W58" s="12"/>
    </row>
    <row r="59" spans="1:41" ht="21" customHeight="1">
      <c r="B59" s="485" t="s">
        <v>154</v>
      </c>
      <c r="C59" s="383"/>
      <c r="D59" s="506" t="s">
        <v>348</v>
      </c>
      <c r="E59" s="507"/>
      <c r="F59" s="507"/>
      <c r="G59" s="507"/>
      <c r="H59" s="507"/>
      <c r="I59" s="508"/>
      <c r="J59" s="34"/>
      <c r="P59" s="479" t="s">
        <v>56</v>
      </c>
      <c r="Q59" s="480"/>
      <c r="R59" s="106">
        <f>COUNTA(D71:S71)</f>
        <v>4</v>
      </c>
      <c r="S59" s="107" t="s">
        <v>60</v>
      </c>
      <c r="T59" s="12" t="s">
        <v>278</v>
      </c>
    </row>
    <row r="60" spans="1:41" ht="21" customHeight="1">
      <c r="B60" s="485" t="s">
        <v>148</v>
      </c>
      <c r="C60" s="383"/>
      <c r="D60" s="356" t="s">
        <v>443</v>
      </c>
      <c r="E60" s="357"/>
      <c r="F60" s="357"/>
      <c r="G60" s="357"/>
      <c r="H60" s="357"/>
      <c r="I60" s="486"/>
      <c r="J60" s="34"/>
      <c r="P60" s="471" t="s">
        <v>57</v>
      </c>
      <c r="Q60" s="345"/>
      <c r="R60" s="57">
        <f>COUNTA(D78:S78)/2</f>
        <v>2</v>
      </c>
      <c r="S60" s="108" t="s">
        <v>61</v>
      </c>
      <c r="T60" s="12"/>
    </row>
    <row r="61" spans="1:41" ht="21" customHeight="1">
      <c r="B61" s="485" t="s">
        <v>149</v>
      </c>
      <c r="C61" s="383"/>
      <c r="D61" s="356" t="s">
        <v>442</v>
      </c>
      <c r="E61" s="357"/>
      <c r="F61" s="357"/>
      <c r="G61" s="357"/>
      <c r="H61" s="357"/>
      <c r="I61" s="486"/>
      <c r="J61" s="34" t="s">
        <v>277</v>
      </c>
      <c r="P61" s="471" t="s">
        <v>58</v>
      </c>
      <c r="Q61" s="345"/>
      <c r="R61" s="57">
        <f>COUNTA(D86:S86)</f>
        <v>0</v>
      </c>
      <c r="S61" s="108" t="s">
        <v>60</v>
      </c>
    </row>
    <row r="62" spans="1:41" ht="21" customHeight="1" thickBot="1">
      <c r="B62" s="492" t="s">
        <v>139</v>
      </c>
      <c r="C62" s="393"/>
      <c r="D62" s="396" t="s">
        <v>444</v>
      </c>
      <c r="E62" s="397"/>
      <c r="F62" s="397"/>
      <c r="G62" s="397"/>
      <c r="H62" s="397"/>
      <c r="I62" s="493"/>
      <c r="J62" s="12" t="s">
        <v>150</v>
      </c>
      <c r="P62" s="520" t="s">
        <v>59</v>
      </c>
      <c r="Q62" s="521"/>
      <c r="R62" s="109">
        <f>COUNTA(D92:S92)/2</f>
        <v>0</v>
      </c>
      <c r="S62" s="110" t="s">
        <v>61</v>
      </c>
    </row>
    <row r="63" spans="1:41" ht="27" customHeight="1" thickBot="1">
      <c r="B63" s="487" t="s">
        <v>140</v>
      </c>
      <c r="C63" s="488"/>
      <c r="D63" s="489" t="s">
        <v>445</v>
      </c>
      <c r="E63" s="490"/>
      <c r="F63" s="490"/>
      <c r="G63" s="490"/>
      <c r="H63" s="490"/>
      <c r="I63" s="491"/>
      <c r="J63" s="12" t="s">
        <v>151</v>
      </c>
      <c r="T63" s="12" t="s">
        <v>65</v>
      </c>
    </row>
    <row r="64" spans="1:41" ht="40.5" customHeight="1" thickBot="1">
      <c r="P64" s="370" t="s">
        <v>69</v>
      </c>
      <c r="Q64" s="472"/>
      <c r="R64" s="102" t="s">
        <v>71</v>
      </c>
      <c r="S64" s="102" t="s">
        <v>72</v>
      </c>
      <c r="T64" s="481" t="s">
        <v>70</v>
      </c>
      <c r="U64" s="482"/>
      <c r="V64" s="103" t="s">
        <v>73</v>
      </c>
    </row>
    <row r="65" spans="1:41" ht="21" customHeight="1" thickBot="1">
      <c r="B65" s="494" t="s">
        <v>238</v>
      </c>
      <c r="C65" s="495"/>
      <c r="D65" s="99" t="s">
        <v>242</v>
      </c>
      <c r="E65" s="97">
        <v>1</v>
      </c>
      <c r="F65" s="97">
        <v>2</v>
      </c>
      <c r="G65" s="97">
        <v>3</v>
      </c>
      <c r="H65" s="97">
        <v>4</v>
      </c>
      <c r="I65" s="97">
        <v>5</v>
      </c>
      <c r="J65" s="97">
        <v>6</v>
      </c>
      <c r="K65" s="97">
        <v>7</v>
      </c>
      <c r="L65" s="97">
        <v>8</v>
      </c>
      <c r="M65" s="97">
        <v>9</v>
      </c>
      <c r="N65" s="98">
        <v>10</v>
      </c>
      <c r="P65" s="372"/>
      <c r="Q65" s="473"/>
      <c r="R65" s="104">
        <v>2</v>
      </c>
      <c r="S65" s="104">
        <v>0</v>
      </c>
      <c r="T65" s="522">
        <v>1</v>
      </c>
      <c r="U65" s="523"/>
      <c r="V65" s="105">
        <f>R65+S65+T65</f>
        <v>3</v>
      </c>
      <c r="Y65" t="s">
        <v>332</v>
      </c>
      <c r="Z65" t="s">
        <v>333</v>
      </c>
    </row>
    <row r="66" spans="1:41" ht="54.75" customHeight="1">
      <c r="B66" s="496" t="s">
        <v>239</v>
      </c>
      <c r="C66" s="497"/>
      <c r="D66" s="100" t="s">
        <v>240</v>
      </c>
      <c r="E66" s="95" t="s">
        <v>349</v>
      </c>
      <c r="F66" s="95" t="s">
        <v>351</v>
      </c>
      <c r="G66" s="95"/>
      <c r="H66" s="95"/>
      <c r="I66" s="95"/>
      <c r="J66" s="95"/>
      <c r="K66" s="95"/>
      <c r="L66" s="95"/>
      <c r="M66" s="95"/>
      <c r="N66" s="96"/>
    </row>
    <row r="67" spans="1:41" s="1" customFormat="1" ht="21" customHeight="1" thickBot="1">
      <c r="A67"/>
      <c r="B67" s="498" t="s">
        <v>281</v>
      </c>
      <c r="C67" s="499"/>
      <c r="D67" s="101" t="s">
        <v>243</v>
      </c>
      <c r="E67" s="93" t="s">
        <v>350</v>
      </c>
      <c r="F67" s="93" t="s">
        <v>352</v>
      </c>
      <c r="G67" s="93"/>
      <c r="H67" s="93"/>
      <c r="I67" s="93"/>
      <c r="J67" s="93"/>
      <c r="K67" s="93"/>
      <c r="L67" s="93"/>
      <c r="M67" s="93"/>
      <c r="N67" s="94"/>
      <c r="O67"/>
      <c r="P67"/>
      <c r="Q67"/>
      <c r="R67"/>
      <c r="S67"/>
      <c r="T67"/>
      <c r="U67"/>
      <c r="V67"/>
      <c r="W67"/>
      <c r="X67"/>
      <c r="Y67" t="s">
        <v>52</v>
      </c>
      <c r="Z67"/>
      <c r="AA67" t="s">
        <v>326</v>
      </c>
      <c r="AB67" t="s">
        <v>327</v>
      </c>
      <c r="AC67"/>
      <c r="AD67"/>
      <c r="AE67"/>
      <c r="AF67"/>
      <c r="AG67"/>
      <c r="AH67"/>
      <c r="AI67"/>
      <c r="AJ67"/>
      <c r="AK67"/>
      <c r="AL67"/>
      <c r="AM67"/>
      <c r="AN67"/>
      <c r="AO67"/>
    </row>
    <row r="68" spans="1:41" ht="21" customHeight="1" thickBot="1">
      <c r="D68" s="12"/>
      <c r="Y68" t="s">
        <v>324</v>
      </c>
      <c r="Z68" t="s">
        <v>325</v>
      </c>
      <c r="AA68">
        <v>1</v>
      </c>
      <c r="AB68">
        <v>2</v>
      </c>
      <c r="AC68">
        <v>3</v>
      </c>
      <c r="AD68">
        <v>4</v>
      </c>
      <c r="AE68">
        <v>5</v>
      </c>
      <c r="AF68">
        <v>6</v>
      </c>
      <c r="AG68">
        <v>7</v>
      </c>
      <c r="AH68">
        <v>8</v>
      </c>
      <c r="AI68">
        <v>9</v>
      </c>
      <c r="AJ68">
        <v>10</v>
      </c>
      <c r="AK68">
        <v>11</v>
      </c>
      <c r="AL68">
        <v>12</v>
      </c>
      <c r="AM68">
        <v>13</v>
      </c>
      <c r="AN68">
        <v>14</v>
      </c>
    </row>
    <row r="69" spans="1:41" ht="21" customHeight="1">
      <c r="B69" s="370" t="s">
        <v>241</v>
      </c>
      <c r="C69" s="371"/>
      <c r="D69" s="513" t="s">
        <v>52</v>
      </c>
      <c r="E69" s="514"/>
      <c r="F69" s="514"/>
      <c r="G69" s="514"/>
      <c r="H69" s="514"/>
      <c r="I69" s="514"/>
      <c r="J69" s="514"/>
      <c r="K69" s="514"/>
      <c r="L69" s="514"/>
      <c r="M69" s="514"/>
      <c r="N69" s="514"/>
      <c r="O69" s="514"/>
      <c r="P69" s="514"/>
      <c r="Q69" s="514"/>
      <c r="R69" s="514"/>
      <c r="S69" s="515"/>
      <c r="Y69" s="1" t="s">
        <v>173</v>
      </c>
      <c r="Z69" s="1" t="s">
        <v>174</v>
      </c>
      <c r="AA69" s="1" t="s">
        <v>37</v>
      </c>
      <c r="AB69" s="1" t="s">
        <v>38</v>
      </c>
      <c r="AC69" s="1" t="s">
        <v>39</v>
      </c>
      <c r="AD69" s="1" t="s">
        <v>40</v>
      </c>
      <c r="AE69" s="1" t="s">
        <v>244</v>
      </c>
      <c r="AF69" s="1" t="s">
        <v>245</v>
      </c>
      <c r="AG69" s="1" t="s">
        <v>246</v>
      </c>
      <c r="AH69" s="1" t="s">
        <v>247</v>
      </c>
      <c r="AI69" s="1" t="s">
        <v>248</v>
      </c>
      <c r="AJ69" s="1" t="s">
        <v>249</v>
      </c>
      <c r="AK69" s="1" t="s">
        <v>250</v>
      </c>
      <c r="AL69" s="1" t="s">
        <v>251</v>
      </c>
      <c r="AM69" s="1" t="s">
        <v>252</v>
      </c>
      <c r="AN69" s="1" t="s">
        <v>253</v>
      </c>
      <c r="AO69" s="1"/>
    </row>
    <row r="70" spans="1:41" ht="15.9" customHeight="1" thickBot="1">
      <c r="B70" s="372"/>
      <c r="C70" s="373"/>
      <c r="D70" s="82" t="s">
        <v>173</v>
      </c>
      <c r="E70" s="83" t="s">
        <v>174</v>
      </c>
      <c r="F70" s="84" t="s">
        <v>37</v>
      </c>
      <c r="G70" s="83" t="s">
        <v>38</v>
      </c>
      <c r="H70" s="83" t="s">
        <v>39</v>
      </c>
      <c r="I70" s="83" t="s">
        <v>40</v>
      </c>
      <c r="J70" s="83" t="s">
        <v>244</v>
      </c>
      <c r="K70" s="83" t="s">
        <v>245</v>
      </c>
      <c r="L70" s="83" t="s">
        <v>246</v>
      </c>
      <c r="M70" s="83" t="s">
        <v>247</v>
      </c>
      <c r="N70" s="83" t="s">
        <v>248</v>
      </c>
      <c r="O70" s="83" t="s">
        <v>249</v>
      </c>
      <c r="P70" s="83" t="s">
        <v>250</v>
      </c>
      <c r="Q70" s="83" t="s">
        <v>251</v>
      </c>
      <c r="R70" s="83" t="s">
        <v>252</v>
      </c>
      <c r="S70" s="85" t="s">
        <v>253</v>
      </c>
      <c r="T70" s="1"/>
      <c r="U70" s="1"/>
      <c r="V70" s="1"/>
      <c r="W70" s="1"/>
      <c r="X70" s="1"/>
      <c r="Y70" s="112" t="str">
        <f t="shared" ref="Y70:AN70" si="27">IF(D71="","",CONCATENATE(D71,$AA$17,D75,$AB$17,Y68))</f>
        <v/>
      </c>
      <c r="Z70" s="112" t="str">
        <f t="shared" si="27"/>
        <v/>
      </c>
      <c r="AA70" s="112" t="str">
        <f t="shared" si="27"/>
        <v>旭南　太郎(旭　南)1</v>
      </c>
      <c r="AB70" s="112" t="str">
        <f t="shared" si="27"/>
        <v>旭南　次郎(旭　南)2</v>
      </c>
      <c r="AC70" s="112" t="str">
        <f t="shared" si="27"/>
        <v>中部　太郎(知多中部)3</v>
      </c>
      <c r="AD70" s="112" t="str">
        <f t="shared" si="27"/>
        <v>中部　三郎(知多中部)4</v>
      </c>
      <c r="AE70" s="112" t="str">
        <f t="shared" si="27"/>
        <v/>
      </c>
      <c r="AF70" s="112" t="str">
        <f t="shared" si="27"/>
        <v/>
      </c>
      <c r="AG70" s="112" t="str">
        <f t="shared" si="27"/>
        <v/>
      </c>
      <c r="AH70" s="112" t="str">
        <f t="shared" si="27"/>
        <v/>
      </c>
      <c r="AI70" s="112" t="str">
        <f t="shared" si="27"/>
        <v/>
      </c>
      <c r="AJ70" s="112" t="str">
        <f t="shared" si="27"/>
        <v/>
      </c>
      <c r="AK70" s="112" t="str">
        <f t="shared" si="27"/>
        <v/>
      </c>
      <c r="AL70" s="112" t="str">
        <f t="shared" si="27"/>
        <v/>
      </c>
      <c r="AM70" s="112" t="str">
        <f t="shared" si="27"/>
        <v/>
      </c>
      <c r="AN70" s="112" t="str">
        <f t="shared" si="27"/>
        <v/>
      </c>
    </row>
    <row r="71" spans="1:41" ht="21" customHeight="1">
      <c r="B71" s="464" t="s">
        <v>234</v>
      </c>
      <c r="C71" s="465"/>
      <c r="D71" s="76"/>
      <c r="E71" s="77"/>
      <c r="F71" s="78" t="s">
        <v>353</v>
      </c>
      <c r="G71" s="79" t="s">
        <v>354</v>
      </c>
      <c r="H71" s="79" t="s">
        <v>355</v>
      </c>
      <c r="I71" s="79" t="s">
        <v>356</v>
      </c>
      <c r="J71" s="79"/>
      <c r="K71" s="79"/>
      <c r="L71" s="79"/>
      <c r="M71" s="79"/>
      <c r="N71" s="79"/>
      <c r="O71" s="79"/>
      <c r="P71" s="79"/>
      <c r="Q71" s="79"/>
      <c r="R71" s="79"/>
      <c r="S71" s="80"/>
    </row>
    <row r="72" spans="1:41" ht="21" customHeight="1">
      <c r="B72" s="466" t="s">
        <v>235</v>
      </c>
      <c r="C72" s="467"/>
      <c r="D72" s="73"/>
      <c r="E72" s="63"/>
      <c r="F72" s="6">
        <v>2</v>
      </c>
      <c r="G72" s="4">
        <v>1</v>
      </c>
      <c r="H72" s="4">
        <v>3</v>
      </c>
      <c r="I72" s="4">
        <v>1</v>
      </c>
      <c r="J72" s="4"/>
      <c r="K72" s="4"/>
      <c r="L72" s="4"/>
      <c r="M72" s="4"/>
      <c r="N72" s="4"/>
      <c r="O72" s="4"/>
      <c r="P72" s="4"/>
      <c r="Q72" s="4"/>
      <c r="R72" s="4"/>
      <c r="S72" s="67"/>
    </row>
    <row r="73" spans="1:41" ht="21" customHeight="1">
      <c r="B73" s="458" t="s">
        <v>461</v>
      </c>
      <c r="C73" s="459"/>
      <c r="D73" s="73"/>
      <c r="E73" s="63"/>
      <c r="F73" s="6" t="s">
        <v>462</v>
      </c>
      <c r="G73" s="4" t="s">
        <v>463</v>
      </c>
      <c r="H73" s="4" t="s">
        <v>464</v>
      </c>
      <c r="I73" s="4" t="s">
        <v>465</v>
      </c>
      <c r="J73" s="4"/>
      <c r="K73" s="4"/>
      <c r="L73" s="4"/>
      <c r="M73" s="4"/>
      <c r="N73" s="4"/>
      <c r="O73" s="4"/>
      <c r="P73" s="4"/>
      <c r="Q73" s="4"/>
      <c r="R73" s="4"/>
      <c r="S73" s="67"/>
    </row>
    <row r="74" spans="1:41" ht="21" customHeight="1">
      <c r="B74" s="458" t="s">
        <v>157</v>
      </c>
      <c r="C74" s="459"/>
      <c r="D74" s="74"/>
      <c r="E74" s="66"/>
      <c r="F74" s="64" t="s">
        <v>349</v>
      </c>
      <c r="G74" s="65" t="s">
        <v>349</v>
      </c>
      <c r="H74" s="65" t="s">
        <v>351</v>
      </c>
      <c r="I74" s="65" t="s">
        <v>351</v>
      </c>
      <c r="J74" s="65"/>
      <c r="K74" s="65"/>
      <c r="L74" s="65"/>
      <c r="M74" s="65"/>
      <c r="N74" s="65"/>
      <c r="O74" s="65"/>
      <c r="P74" s="65"/>
      <c r="Q74" s="65"/>
      <c r="R74" s="65"/>
      <c r="S74" s="68"/>
      <c r="T74" s="34" t="s">
        <v>279</v>
      </c>
      <c r="Y74" t="s">
        <v>53</v>
      </c>
      <c r="AA74" t="s">
        <v>331</v>
      </c>
    </row>
    <row r="75" spans="1:41" ht="21" customHeight="1" thickBot="1">
      <c r="B75" s="462" t="s">
        <v>237</v>
      </c>
      <c r="C75" s="463"/>
      <c r="D75" s="75" t="str">
        <f t="shared" ref="D75:E75" si="28">IF(D74="","",HLOOKUP(D74,$E$66:$N$67,2,0))</f>
        <v/>
      </c>
      <c r="E75" s="69" t="str">
        <f t="shared" si="28"/>
        <v/>
      </c>
      <c r="F75" s="70" t="str">
        <f>IF(F74="","",HLOOKUP(F74,$E$66:$N$67,2,0))</f>
        <v>旭　南</v>
      </c>
      <c r="G75" s="71" t="str">
        <f t="shared" ref="G75:S75" si="29">IF(G74="","",HLOOKUP(G74,$E$66:$N$67,2,0))</f>
        <v>旭　南</v>
      </c>
      <c r="H75" s="71" t="str">
        <f t="shared" si="29"/>
        <v>知多中部</v>
      </c>
      <c r="I75" s="71" t="str">
        <f t="shared" si="29"/>
        <v>知多中部</v>
      </c>
      <c r="J75" s="71" t="str">
        <f t="shared" si="29"/>
        <v/>
      </c>
      <c r="K75" s="71" t="str">
        <f t="shared" si="29"/>
        <v/>
      </c>
      <c r="L75" s="71" t="str">
        <f t="shared" si="29"/>
        <v/>
      </c>
      <c r="M75" s="71" t="str">
        <f t="shared" si="29"/>
        <v/>
      </c>
      <c r="N75" s="71" t="str">
        <f t="shared" si="29"/>
        <v/>
      </c>
      <c r="O75" s="71" t="str">
        <f t="shared" si="29"/>
        <v/>
      </c>
      <c r="P75" s="71" t="str">
        <f t="shared" si="29"/>
        <v/>
      </c>
      <c r="Q75" s="71" t="str">
        <f t="shared" si="29"/>
        <v/>
      </c>
      <c r="R75" s="71" t="str">
        <f t="shared" si="29"/>
        <v/>
      </c>
      <c r="S75" s="72" t="str">
        <f t="shared" si="29"/>
        <v/>
      </c>
      <c r="Y75">
        <v>1</v>
      </c>
      <c r="Z75">
        <v>2</v>
      </c>
      <c r="AA75">
        <v>3</v>
      </c>
      <c r="AB75">
        <v>4</v>
      </c>
      <c r="AC75">
        <v>5</v>
      </c>
      <c r="AD75">
        <v>6</v>
      </c>
      <c r="AE75">
        <v>7</v>
      </c>
      <c r="AF75">
        <v>8</v>
      </c>
    </row>
    <row r="76" spans="1:41" ht="21" customHeight="1">
      <c r="B76" s="370" t="s">
        <v>241</v>
      </c>
      <c r="C76" s="371"/>
      <c r="D76" s="513" t="s">
        <v>53</v>
      </c>
      <c r="E76" s="514"/>
      <c r="F76" s="514"/>
      <c r="G76" s="514"/>
      <c r="H76" s="514"/>
      <c r="I76" s="514"/>
      <c r="J76" s="514"/>
      <c r="K76" s="514"/>
      <c r="L76" s="514"/>
      <c r="M76" s="514"/>
      <c r="N76" s="514"/>
      <c r="O76" s="514"/>
      <c r="P76" s="514"/>
      <c r="Q76" s="514"/>
      <c r="R76" s="514"/>
      <c r="S76" s="515"/>
      <c r="Y76" t="s">
        <v>339</v>
      </c>
      <c r="Z76" t="s">
        <v>340</v>
      </c>
      <c r="AA76" t="s">
        <v>341</v>
      </c>
      <c r="AB76" t="s">
        <v>342</v>
      </c>
      <c r="AC76" t="s">
        <v>190</v>
      </c>
      <c r="AD76" t="s">
        <v>191</v>
      </c>
      <c r="AE76" t="s">
        <v>282</v>
      </c>
      <c r="AF76" t="s">
        <v>328</v>
      </c>
    </row>
    <row r="77" spans="1:41" ht="21" customHeight="1" thickBot="1">
      <c r="B77" s="372"/>
      <c r="C77" s="373"/>
      <c r="D77" s="470" t="s">
        <v>41</v>
      </c>
      <c r="E77" s="460"/>
      <c r="F77" s="460" t="s">
        <v>42</v>
      </c>
      <c r="G77" s="460"/>
      <c r="H77" s="460" t="s">
        <v>43</v>
      </c>
      <c r="I77" s="460"/>
      <c r="J77" s="460" t="s">
        <v>44</v>
      </c>
      <c r="K77" s="461"/>
      <c r="L77" s="460" t="s">
        <v>190</v>
      </c>
      <c r="M77" s="460"/>
      <c r="N77" s="460" t="s">
        <v>191</v>
      </c>
      <c r="O77" s="460"/>
      <c r="P77" s="460" t="s">
        <v>282</v>
      </c>
      <c r="Q77" s="460"/>
      <c r="R77" s="461" t="s">
        <v>328</v>
      </c>
      <c r="S77" s="500"/>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c r="B78" s="464" t="s">
        <v>234</v>
      </c>
      <c r="C78" s="465"/>
      <c r="D78" s="86" t="s">
        <v>353</v>
      </c>
      <c r="E78" s="87" t="s">
        <v>354</v>
      </c>
      <c r="F78" s="87" t="s">
        <v>355</v>
      </c>
      <c r="G78" s="87" t="s">
        <v>356</v>
      </c>
      <c r="H78" s="87"/>
      <c r="I78" s="87"/>
      <c r="J78" s="87"/>
      <c r="K78" s="87"/>
      <c r="L78" s="87"/>
      <c r="M78" s="87"/>
      <c r="N78" s="87"/>
      <c r="O78" s="87"/>
      <c r="P78" s="87"/>
      <c r="Q78" s="87"/>
      <c r="R78" s="87"/>
      <c r="S78" s="88"/>
      <c r="T78" s="34" t="s">
        <v>280</v>
      </c>
      <c r="Y78" t="str">
        <f>D78</f>
        <v>旭南　太郎</v>
      </c>
      <c r="Z78" t="str">
        <f>F78</f>
        <v>中部　太郎</v>
      </c>
      <c r="AA78">
        <f>H78</f>
        <v>0</v>
      </c>
      <c r="AB78">
        <f>J78</f>
        <v>0</v>
      </c>
      <c r="AC78">
        <f>L78</f>
        <v>0</v>
      </c>
      <c r="AD78">
        <f>N78</f>
        <v>0</v>
      </c>
      <c r="AE78">
        <f>P78</f>
        <v>0</v>
      </c>
      <c r="AF78">
        <f>R78</f>
        <v>0</v>
      </c>
    </row>
    <row r="79" spans="1:41">
      <c r="B79" s="466" t="s">
        <v>235</v>
      </c>
      <c r="C79" s="467"/>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c r="B80" s="458" t="s">
        <v>461</v>
      </c>
      <c r="C80" s="459"/>
      <c r="D80" s="89" t="s">
        <v>465</v>
      </c>
      <c r="E80" s="90" t="s">
        <v>466</v>
      </c>
      <c r="F80" s="90" t="s">
        <v>467</v>
      </c>
      <c r="G80" s="90" t="s">
        <v>468</v>
      </c>
      <c r="H80" s="90"/>
      <c r="I80" s="90"/>
      <c r="J80" s="90"/>
      <c r="K80" s="90"/>
      <c r="L80" s="90"/>
      <c r="M80" s="90"/>
      <c r="N80" s="90"/>
      <c r="O80" s="90"/>
      <c r="P80" s="90"/>
      <c r="Q80" s="90"/>
      <c r="R80" s="241"/>
      <c r="S80" s="192"/>
    </row>
    <row r="81" spans="2:20">
      <c r="B81" s="458" t="s">
        <v>157</v>
      </c>
      <c r="C81" s="459"/>
      <c r="D81" s="526" t="s">
        <v>349</v>
      </c>
      <c r="E81" s="527"/>
      <c r="F81" s="527" t="s">
        <v>351</v>
      </c>
      <c r="G81" s="527"/>
      <c r="H81" s="527"/>
      <c r="I81" s="527"/>
      <c r="J81" s="527"/>
      <c r="K81" s="527"/>
      <c r="L81" s="527"/>
      <c r="M81" s="527"/>
      <c r="N81" s="527"/>
      <c r="O81" s="527"/>
      <c r="P81" s="527"/>
      <c r="Q81" s="527"/>
      <c r="R81" s="524"/>
      <c r="S81" s="525"/>
      <c r="T81" s="34" t="s">
        <v>279</v>
      </c>
    </row>
    <row r="82" spans="2:20" ht="13.8" thickBot="1">
      <c r="B82" s="462" t="s">
        <v>237</v>
      </c>
      <c r="C82" s="463"/>
      <c r="D82" s="528" t="str">
        <f>IF(D81="","",HLOOKUP(D81,$E$66:$N$67,2,0))</f>
        <v>旭　南</v>
      </c>
      <c r="E82" s="529"/>
      <c r="F82" s="529" t="str">
        <f t="shared" ref="F82" si="30">IF(F81="","",HLOOKUP(F81,$E$66:$N$67,2,0))</f>
        <v>知多中部</v>
      </c>
      <c r="G82" s="529"/>
      <c r="H82" s="529" t="str">
        <f t="shared" ref="H82" si="31">IF(H81="","",HLOOKUP(H81,$E$66:$N$67,2,0))</f>
        <v/>
      </c>
      <c r="I82" s="529"/>
      <c r="J82" s="529" t="str">
        <f t="shared" ref="J82" si="32">IF(J81="","",HLOOKUP(J81,$E$66:$N$67,2,0))</f>
        <v/>
      </c>
      <c r="K82" s="529"/>
      <c r="L82" s="529" t="str">
        <f t="shared" ref="L82" si="33">IF(L81="","",HLOOKUP(L81,$E$66:$N$67,2,0))</f>
        <v/>
      </c>
      <c r="M82" s="529"/>
      <c r="N82" s="529" t="str">
        <f t="shared" ref="N82" si="34">IF(N81="","",HLOOKUP(N81,$E$66:$N$67,2,0))</f>
        <v/>
      </c>
      <c r="O82" s="529"/>
      <c r="P82" s="529" t="str">
        <f t="shared" ref="P82" si="35">IF(P81="","",HLOOKUP(P81,$E$66:$N$67,2,0))</f>
        <v/>
      </c>
      <c r="Q82" s="529"/>
      <c r="R82" s="530" t="str">
        <f t="shared" ref="R82" si="36">IF(R81="","",HLOOKUP(R81,$E$66:$N$67,2,0))</f>
        <v/>
      </c>
      <c r="S82" s="531"/>
    </row>
  </sheetData>
  <mergeCells count="135">
    <mergeCell ref="B82:C82"/>
    <mergeCell ref="D82:E82"/>
    <mergeCell ref="F82:G82"/>
    <mergeCell ref="H82:I82"/>
    <mergeCell ref="J82:K82"/>
    <mergeCell ref="L82:M82"/>
    <mergeCell ref="N82:O82"/>
    <mergeCell ref="P82:Q82"/>
    <mergeCell ref="R82:S8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J41:K41"/>
    <mergeCell ref="L41:M41"/>
    <mergeCell ref="N41:O41"/>
    <mergeCell ref="P41:Q41"/>
    <mergeCell ref="B46:C46"/>
    <mergeCell ref="P60:Q60"/>
    <mergeCell ref="P61:Q61"/>
    <mergeCell ref="B62:C62"/>
    <mergeCell ref="D62:I62"/>
    <mergeCell ref="P62:Q62"/>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s>
  <phoneticPr fontId="18"/>
  <dataValidations xWindow="280" yWindow="482" count="5">
    <dataValidation type="list" allowBlank="1" showInputMessage="1" showErrorMessage="1" prompt="学校名に入力したものが表示されるので、選択してください。" sqref="D74:E74" xr:uid="{00000000-0002-0000-0300-000000000000}">
      <formula1>$E$15:$N$15</formula1>
    </dataValidation>
    <dataValidation allowBlank="1" showInputMessage="1" showErrorMessage="1" prompt="半角で入力してください" sqref="D6" xr:uid="{00000000-0002-0000-0300-000001000000}"/>
    <dataValidation allowBlank="1" showInputMessage="1" showErrorMessage="1" prompt="１名のみ" sqref="D11:I12 D62:I63" xr:uid="{00000000-0002-0000-0300-000002000000}"/>
    <dataValidation type="list" allowBlank="1" showInputMessage="1" showErrorMessage="1" prompt="学校名に入力したものが表示されるので、選択してください。" sqref="F74:S74 D81:S81" xr:uid="{00000000-0002-0000-0300-000003000000}">
      <formula1>$E$66:$N$66</formula1>
    </dataValidation>
    <dataValidation type="list" allowBlank="1" showInputMessage="1" showErrorMessage="1" prompt="上の学校名で入力したものが表示されます。_x000a_見えない場合は、リストの上ボタンを押してください。" sqref="D38:S38 D30:S30 D23:S23 D45:S45" xr:uid="{00000000-0002-0000-0300-000004000000}">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V46"/>
  <sheetViews>
    <sheetView showZeros="0" view="pageBreakPreview" topLeftCell="A28" zoomScaleNormal="75" zoomScaleSheetLayoutView="100" workbookViewId="0">
      <selection activeCell="H32" sqref="H32"/>
    </sheetView>
  </sheetViews>
  <sheetFormatPr defaultColWidth="8.77734375" defaultRowHeight="13.2"/>
  <cols>
    <col min="1" max="1" width="7.44140625" style="138" customWidth="1"/>
    <col min="2" max="2" width="15.6640625" style="138" customWidth="1"/>
    <col min="3" max="3" width="4.6640625" style="138" customWidth="1"/>
    <col min="4" max="4" width="10.6640625" style="138" customWidth="1"/>
    <col min="5" max="5" width="10.77734375" style="138" customWidth="1"/>
    <col min="6" max="6" width="1.109375" style="138" customWidth="1"/>
    <col min="7" max="7" width="8.6640625" style="138" customWidth="1"/>
    <col min="8" max="8" width="15.6640625" style="138" customWidth="1"/>
    <col min="9" max="9" width="4.6640625" style="138" customWidth="1"/>
    <col min="10" max="10" width="10.6640625" style="138" customWidth="1"/>
    <col min="11" max="11" width="10.77734375" style="138" customWidth="1"/>
    <col min="12" max="12" width="15.6640625" style="138" customWidth="1"/>
    <col min="13" max="13" width="4.6640625" style="138" customWidth="1"/>
    <col min="14" max="15" width="10.77734375" style="138" customWidth="1"/>
    <col min="16" max="16" width="8.77734375" style="138"/>
    <col min="17" max="17" width="3.77734375" style="138" customWidth="1"/>
    <col min="18" max="16384" width="8.77734375" style="138"/>
  </cols>
  <sheetData>
    <row r="1" spans="1:21" ht="22.5" customHeight="1">
      <c r="A1" s="562" t="str">
        <f>学校用印刷シート!$A$1</f>
        <v>第50回愛知県中学生バドミントン大会申込書</v>
      </c>
      <c r="B1" s="562"/>
      <c r="C1" s="562"/>
      <c r="D1" s="562"/>
      <c r="E1" s="562"/>
      <c r="F1" s="562"/>
      <c r="G1" s="562"/>
      <c r="H1" s="562"/>
      <c r="I1" s="562"/>
      <c r="J1" s="562"/>
      <c r="K1" s="562"/>
      <c r="L1" s="562"/>
      <c r="M1" s="562"/>
      <c r="N1" s="562"/>
      <c r="O1" s="562"/>
    </row>
    <row r="2" spans="1:21" ht="22.5" customHeight="1" thickBot="1">
      <c r="M2" s="202"/>
      <c r="N2" s="202" t="s">
        <v>387</v>
      </c>
      <c r="O2" s="112"/>
      <c r="P2" s="142"/>
    </row>
    <row r="3" spans="1:21" ht="22.5" customHeight="1">
      <c r="A3" s="560" t="s">
        <v>155</v>
      </c>
      <c r="B3" s="561"/>
      <c r="C3" s="556">
        <f>地域クラブ活動・地域移行部活動用入力シート!D7</f>
        <v>0</v>
      </c>
      <c r="D3" s="557"/>
      <c r="E3" s="557"/>
      <c r="F3" s="557"/>
      <c r="G3" s="557"/>
      <c r="H3" s="557"/>
      <c r="I3" s="557"/>
      <c r="J3" s="557"/>
      <c r="K3" s="557"/>
      <c r="L3" s="557"/>
      <c r="M3" s="557"/>
      <c r="N3" s="558"/>
      <c r="O3" s="203"/>
      <c r="P3" s="143"/>
    </row>
    <row r="4" spans="1:21" ht="22.5" customHeight="1">
      <c r="A4" s="537" t="s">
        <v>156</v>
      </c>
      <c r="B4" s="538"/>
      <c r="C4" s="547">
        <f>地域クラブ活動・地域移行部活動用入力シート!D8</f>
        <v>0</v>
      </c>
      <c r="D4" s="548"/>
      <c r="E4" s="548"/>
      <c r="F4" s="548"/>
      <c r="G4" s="548"/>
      <c r="H4" s="548"/>
      <c r="I4" s="548"/>
      <c r="J4" s="548"/>
      <c r="K4" s="548"/>
      <c r="L4" s="548"/>
      <c r="M4" s="548"/>
      <c r="N4" s="549"/>
      <c r="O4" s="203"/>
      <c r="P4" s="143"/>
    </row>
    <row r="5" spans="1:21" ht="22.5" customHeight="1" thickBot="1">
      <c r="A5" s="539" t="s">
        <v>125</v>
      </c>
      <c r="B5" s="540"/>
      <c r="C5" s="534" t="str">
        <f>IF(地域クラブ活動・地域移行部活動用入力シート!D9="","",地域クラブ活動・地域移行部活動用入力シート!D9)</f>
        <v/>
      </c>
      <c r="D5" s="535"/>
      <c r="E5" s="535"/>
      <c r="F5" s="160"/>
      <c r="G5" s="161"/>
      <c r="H5" s="162"/>
      <c r="I5" s="540" t="s">
        <v>152</v>
      </c>
      <c r="J5" s="540"/>
      <c r="K5" s="534" t="str">
        <f>IF(地域クラブ活動・地域移行部活動用入力シート!D10="","",地域クラブ活動・地域移行部活動用入力シート!D10)</f>
        <v/>
      </c>
      <c r="L5" s="535"/>
      <c r="M5" s="535"/>
      <c r="N5" s="536"/>
      <c r="O5" s="203"/>
      <c r="P5" s="143"/>
      <c r="Q5" s="144"/>
      <c r="R5" s="144"/>
      <c r="S5" s="144"/>
      <c r="T5" s="144"/>
      <c r="U5" s="144"/>
    </row>
    <row r="6" spans="1:21" ht="9" customHeight="1"/>
    <row r="7" spans="1:21" ht="22.5" customHeight="1" thickBot="1">
      <c r="K7" s="541" t="s">
        <v>126</v>
      </c>
      <c r="L7" s="553"/>
      <c r="M7" s="555" t="str">
        <f>IF(地域クラブ活動・地域移行部活動用入力シート!D11="","",地域クラブ活動・地域移行部活動用入力シート!D11)</f>
        <v/>
      </c>
      <c r="N7" s="551"/>
      <c r="O7" s="552"/>
      <c r="P7" s="144"/>
      <c r="Q7" s="144"/>
      <c r="R7" s="144"/>
    </row>
    <row r="8" spans="1:21" ht="27" customHeight="1" thickBot="1">
      <c r="A8" s="156" t="s">
        <v>127</v>
      </c>
      <c r="B8" s="152" t="s">
        <v>130</v>
      </c>
      <c r="C8" s="153" t="s">
        <v>128</v>
      </c>
      <c r="D8" s="193" t="s">
        <v>385</v>
      </c>
      <c r="E8" s="155" t="s">
        <v>346</v>
      </c>
      <c r="G8" s="156" t="s">
        <v>127</v>
      </c>
      <c r="H8" s="152" t="s">
        <v>130</v>
      </c>
      <c r="I8" s="153" t="s">
        <v>128</v>
      </c>
      <c r="J8" s="154" t="s">
        <v>386</v>
      </c>
      <c r="K8" s="154" t="s">
        <v>346</v>
      </c>
      <c r="L8" s="154" t="s">
        <v>347</v>
      </c>
      <c r="M8" s="258" t="s">
        <v>128</v>
      </c>
      <c r="N8" s="259" t="s">
        <v>386</v>
      </c>
      <c r="O8" s="260" t="s">
        <v>346</v>
      </c>
      <c r="Q8" s="144"/>
      <c r="R8" s="144"/>
      <c r="S8" s="144"/>
      <c r="T8" s="144"/>
      <c r="U8" s="144"/>
    </row>
    <row r="9" spans="1:21" ht="32.1" customHeight="1">
      <c r="A9" s="157" t="s">
        <v>173</v>
      </c>
      <c r="B9" s="197">
        <f>HLOOKUP(A9,地域クラブ活動・地域移行部活動用入力シート!$D$19:$S$24,2,0)</f>
        <v>0</v>
      </c>
      <c r="C9" s="198">
        <f>HLOOKUP(A9,地域クラブ活動・地域移行部活動用入力シート!$D$19:$S$24,3,0)</f>
        <v>0</v>
      </c>
      <c r="D9" s="198">
        <f>HLOOKUP(A9,地域クラブ活動・地域移行部活動用入力シート!$D$19:$S$24,4,0)</f>
        <v>0</v>
      </c>
      <c r="E9" s="255">
        <f>HLOOKUP(A9,地域クラブ活動・地域移行部活動用入力シート!$D$19:$S$24,5,0)</f>
        <v>0</v>
      </c>
      <c r="G9" s="157" t="s">
        <v>408</v>
      </c>
      <c r="H9" s="315">
        <f>HLOOKUP(G9,地域クラブ活動・地域移行部活動用入力シート!$Y$26:$AF$29,3,0)</f>
        <v>0</v>
      </c>
      <c r="I9" s="151" t="e">
        <f>HLOOKUP(H9,地域クラブ活動・地域移行部活動用入力シート!$D$27:$S$28,2,0)</f>
        <v>#N/A</v>
      </c>
      <c r="J9" s="151">
        <f>HLOOKUP(G9,地域クラブ活動・地域移行部活動用入力シート!$Y$26:$AF$31,5,0)</f>
        <v>0</v>
      </c>
      <c r="K9" s="151" t="e">
        <f>HLOOKUP(H9,地域クラブ活動・地域移行部活動用入力シート!$D$27:$S$30,4,0)</f>
        <v>#N/A</v>
      </c>
      <c r="L9" s="151">
        <f>HLOOKUP(G9,地域クラブ活動・地域移行部活動用入力シート!$Y$26:$AF$29,4,0)</f>
        <v>0</v>
      </c>
      <c r="M9" s="151" t="e">
        <f>HLOOKUP(L9,地域クラブ活動・地域移行部活動用入力シート!$D$27:$S$30,2,0)</f>
        <v>#N/A</v>
      </c>
      <c r="N9" s="196">
        <f>HLOOKUP(G9,地域クラブ活動・地域移行部活動用入力シート!$Y$26:$AF$31,6,0)</f>
        <v>0</v>
      </c>
      <c r="O9" s="257" t="e">
        <f>HLOOKUP(L9,地域クラブ活動・地域移行部活動用入力シート!$D$27:$S$30,4,0)</f>
        <v>#N/A</v>
      </c>
    </row>
    <row r="10" spans="1:21" ht="32.1" customHeight="1">
      <c r="A10" s="158" t="s">
        <v>174</v>
      </c>
      <c r="B10" s="199">
        <f>HLOOKUP(A10,地域クラブ活動・地域移行部活動用入力シート!$D$19:$S$24,2,0)</f>
        <v>0</v>
      </c>
      <c r="C10" s="200">
        <f>HLOOKUP(A10,地域クラブ活動・地域移行部活動用入力シート!$D$19:$S$24,3,0)</f>
        <v>0</v>
      </c>
      <c r="D10" s="200">
        <f>HLOOKUP(A10,地域クラブ活動・地域移行部活動用入力シート!$D$19:$S$24,4,0)</f>
        <v>0</v>
      </c>
      <c r="E10" s="256">
        <f>HLOOKUP(A10,地域クラブ活動・地域移行部活動用入力シート!$D$19:$S$24,5,0)</f>
        <v>0</v>
      </c>
      <c r="G10" s="158" t="s">
        <v>339</v>
      </c>
      <c r="H10" s="149">
        <f>HLOOKUP(G10,地域クラブ活動・地域移行部活動用入力シート!$Y$26:$AF$29,3,0)</f>
        <v>0</v>
      </c>
      <c r="I10" s="190" t="e">
        <f>HLOOKUP(H10,地域クラブ活動・地域移行部活動用入力シート!$D$27:$S$28,2,0)</f>
        <v>#N/A</v>
      </c>
      <c r="J10" s="190">
        <f>HLOOKUP(G10,地域クラブ活動・地域移行部活動用入力シート!$D$26:$S$30,4,0)</f>
        <v>0</v>
      </c>
      <c r="K10" s="190" t="e">
        <f>HLOOKUP(H10,地域クラブ活動・地域移行部活動用入力シート!$D$27:$S$30,4,0)</f>
        <v>#N/A</v>
      </c>
      <c r="L10" s="190">
        <f>HLOOKUP(G10,地域クラブ活動・地域移行部活動用入力シート!$Y$26:$AF$29,4,0)</f>
        <v>0</v>
      </c>
      <c r="M10" s="190" t="e">
        <f>HLOOKUP(L10,地域クラブ活動・地域移行部活動用入力シート!$D$27:$S$28,2,0)</f>
        <v>#N/A</v>
      </c>
      <c r="N10" s="196">
        <f>HLOOKUP(G10,地域クラブ活動・地域移行部活動用入力シート!$Y$26:$AF$31,6,0)</f>
        <v>0</v>
      </c>
      <c r="O10" s="257" t="e">
        <f>HLOOKUP(L10,地域クラブ活動・地域移行部活動用入力シート!$D$27:$S$30,4,0)</f>
        <v>#N/A</v>
      </c>
    </row>
    <row r="11" spans="1:21" ht="32.1" customHeight="1">
      <c r="A11" s="158" t="s">
        <v>37</v>
      </c>
      <c r="B11" s="199">
        <f>HLOOKUP(A11,地域クラブ活動・地域移行部活動用入力シート!$D$19:$S$24,2,0)</f>
        <v>0</v>
      </c>
      <c r="C11" s="200">
        <f>HLOOKUP(A11,地域クラブ活動・地域移行部活動用入力シート!$D$19:$S$24,3,0)</f>
        <v>0</v>
      </c>
      <c r="D11" s="200">
        <f>HLOOKUP(A11,地域クラブ活動・地域移行部活動用入力シート!$D$19:$S$24,4,0)</f>
        <v>0</v>
      </c>
      <c r="E11" s="256">
        <f>HLOOKUP(A11,地域クラブ活動・地域移行部活動用入力シート!$D$19:$S$24,5,0)</f>
        <v>0</v>
      </c>
      <c r="G11" s="158" t="s">
        <v>340</v>
      </c>
      <c r="H11" s="149">
        <f>HLOOKUP(G11,地域クラブ活動・地域移行部活動用入力シート!$Y$26:$AF$29,3,0)</f>
        <v>0</v>
      </c>
      <c r="I11" s="190" t="e">
        <f>HLOOKUP(H11,地域クラブ活動・地域移行部活動用入力シート!$D$27:$S$28,2,0)</f>
        <v>#N/A</v>
      </c>
      <c r="J11" s="190">
        <f>HLOOKUP(G11,地域クラブ活動・地域移行部活動用入力シート!$D$26:$S$30,4,0)</f>
        <v>0</v>
      </c>
      <c r="K11" s="190" t="e">
        <f>HLOOKUP(H11,地域クラブ活動・地域移行部活動用入力シート!$D$27:$S$30,4,0)</f>
        <v>#N/A</v>
      </c>
      <c r="L11" s="190">
        <f>HLOOKUP(G11,地域クラブ活動・地域移行部活動用入力シート!$Y$26:$AF$29,4,0)</f>
        <v>0</v>
      </c>
      <c r="M11" s="190" t="e">
        <f>HLOOKUP(L11,地域クラブ活動・地域移行部活動用入力シート!$D$27:$S$28,2,0)</f>
        <v>#N/A</v>
      </c>
      <c r="N11" s="196">
        <f>HLOOKUP(G11,地域クラブ活動・地域移行部活動用入力シート!$Y$26:$AF$31,6,0)</f>
        <v>0</v>
      </c>
      <c r="O11" s="257" t="e">
        <f>HLOOKUP(L11,地域クラブ活動・地域移行部活動用入力シート!$D$27:$S$30,4,0)</f>
        <v>#N/A</v>
      </c>
    </row>
    <row r="12" spans="1:21" ht="32.1" customHeight="1">
      <c r="A12" s="158" t="s">
        <v>38</v>
      </c>
      <c r="B12" s="199">
        <f>HLOOKUP(A12,地域クラブ活動・地域移行部活動用入力シート!$D$19:$S$24,2,0)</f>
        <v>0</v>
      </c>
      <c r="C12" s="200">
        <f>HLOOKUP(A12,地域クラブ活動・地域移行部活動用入力シート!$D$19:$S$24,3,0)</f>
        <v>0</v>
      </c>
      <c r="D12" s="200"/>
      <c r="E12" s="256">
        <f>HLOOKUP(A12,地域クラブ活動・地域移行部活動用入力シート!$D$19:$S$24,5,0)</f>
        <v>0</v>
      </c>
      <c r="G12" s="158" t="s">
        <v>341</v>
      </c>
      <c r="H12" s="149">
        <f>HLOOKUP(G12,地域クラブ活動・地域移行部活動用入力シート!$Y$26:$AF$29,3,0)</f>
        <v>0</v>
      </c>
      <c r="I12" s="190" t="e">
        <f>HLOOKUP(H12,地域クラブ活動・地域移行部活動用入力シート!$D$27:$S$28,2,0)</f>
        <v>#N/A</v>
      </c>
      <c r="J12" s="190">
        <f>HLOOKUP(G12,地域クラブ活動・地域移行部活動用入力シート!$D$26:$S$30,4,0)</f>
        <v>0</v>
      </c>
      <c r="K12" s="190" t="e">
        <f>HLOOKUP(H12,地域クラブ活動・地域移行部活動用入力シート!$D$27:$S$30,4,0)</f>
        <v>#N/A</v>
      </c>
      <c r="L12" s="190">
        <f>HLOOKUP(G12,地域クラブ活動・地域移行部活動用入力シート!$Y$26:$AF$29,4,0)</f>
        <v>0</v>
      </c>
      <c r="M12" s="190" t="e">
        <f>HLOOKUP(L12,地域クラブ活動・地域移行部活動用入力シート!$D$27:$S$28,2,0)</f>
        <v>#N/A</v>
      </c>
      <c r="N12" s="196">
        <f>HLOOKUP(G12,地域クラブ活動・地域移行部活動用入力シート!$Y$26:$AF$31,6,0)</f>
        <v>0</v>
      </c>
      <c r="O12" s="257" t="e">
        <f>HLOOKUP(L12,地域クラブ活動・地域移行部活動用入力シート!$D$27:$S$30,4,0)</f>
        <v>#N/A</v>
      </c>
    </row>
    <row r="13" spans="1:21" ht="32.1" customHeight="1">
      <c r="A13" s="158" t="s">
        <v>39</v>
      </c>
      <c r="B13" s="199">
        <f>HLOOKUP(A13,地域クラブ活動・地域移行部活動用入力シート!$D$19:$S$24,2,0)</f>
        <v>0</v>
      </c>
      <c r="C13" s="200">
        <f>HLOOKUP(A13,地域クラブ活動・地域移行部活動用入力シート!$D$19:$S$24,3,0)</f>
        <v>0</v>
      </c>
      <c r="D13" s="200">
        <f>HLOOKUP(A13,地域クラブ活動・地域移行部活動用入力シート!$D$19:$S$24,4,0)</f>
        <v>0</v>
      </c>
      <c r="E13" s="256">
        <f>HLOOKUP(A13,地域クラブ活動・地域移行部活動用入力シート!$D$19:$S$24,5,0)</f>
        <v>0</v>
      </c>
      <c r="G13" s="158" t="s">
        <v>342</v>
      </c>
      <c r="H13" s="314">
        <f>HLOOKUP(G13,地域クラブ活動・地域移行部活動用入力シート!$Y$26:$AF$29,3,0)</f>
        <v>0</v>
      </c>
      <c r="I13" s="190" t="e">
        <f>HLOOKUP(H13,地域クラブ活動・地域移行部活動用入力シート!$D$27:$S$28,2,0)</f>
        <v>#N/A</v>
      </c>
      <c r="J13" s="190">
        <f>HLOOKUP(G13,地域クラブ活動・地域移行部活動用入力シート!$D$26:$S$30,4,0)</f>
        <v>0</v>
      </c>
      <c r="K13" s="190" t="e">
        <f>HLOOKUP(H13,地域クラブ活動・地域移行部活動用入力シート!$D$27:$S$30,4,0)</f>
        <v>#N/A</v>
      </c>
      <c r="L13" s="190">
        <f>HLOOKUP(G13,地域クラブ活動・地域移行部活動用入力シート!$Y$26:$AF$29,4,0)</f>
        <v>0</v>
      </c>
      <c r="M13" s="190" t="e">
        <f>HLOOKUP(L13,地域クラブ活動・地域移行部活動用入力シート!$D$27:$S$28,2,0)</f>
        <v>#N/A</v>
      </c>
      <c r="N13" s="196">
        <f>HLOOKUP(G13,地域クラブ活動・地域移行部活動用入力シート!$Y$26:$AF$31,6,0)</f>
        <v>0</v>
      </c>
      <c r="O13" s="257" t="e">
        <f>HLOOKUP(L13,地域クラブ活動・地域移行部活動用入力シート!$D$27:$S$30,4,0)</f>
        <v>#N/A</v>
      </c>
    </row>
    <row r="14" spans="1:21" ht="32.1" customHeight="1">
      <c r="A14" s="158" t="s">
        <v>40</v>
      </c>
      <c r="B14" s="199">
        <f>HLOOKUP(A14,地域クラブ活動・地域移行部活動用入力シート!$D$19:$S$24,2,0)</f>
        <v>0</v>
      </c>
      <c r="C14" s="200">
        <f>HLOOKUP(A14,地域クラブ活動・地域移行部活動用入力シート!$D$19:$S$24,3,0)</f>
        <v>0</v>
      </c>
      <c r="D14" s="200">
        <f>HLOOKUP(A14,地域クラブ活動・地域移行部活動用入力シート!$D$19:$S$24,4,0)</f>
        <v>0</v>
      </c>
      <c r="E14" s="256">
        <f>HLOOKUP(A14,地域クラブ活動・地域移行部活動用入力シート!$D$19:$S$24,5,0)</f>
        <v>0</v>
      </c>
      <c r="G14" s="158" t="s">
        <v>343</v>
      </c>
      <c r="H14" s="268">
        <f>HLOOKUP(G14,地域クラブ活動・地域移行部活動用入力シート!$Y$26:$AF$29,3,0)</f>
        <v>0</v>
      </c>
      <c r="I14" s="269" t="e">
        <f>HLOOKUP(H14,地域クラブ活動・地域移行部活動用入力シート!$D$27:$S$28,2,0)</f>
        <v>#N/A</v>
      </c>
      <c r="J14" s="269">
        <f>HLOOKUP(G14,地域クラブ活動・地域移行部活動用入力シート!$D$26:$S$30,4,0)</f>
        <v>0</v>
      </c>
      <c r="K14" s="269" t="e">
        <f>HLOOKUP(H14,地域クラブ活動・地域移行部活動用入力シート!$D$27:$S$30,4,0)</f>
        <v>#N/A</v>
      </c>
      <c r="L14" s="269">
        <f>HLOOKUP(G14,地域クラブ活動・地域移行部活動用入力シート!$Y$26:$AF$29,4,0)</f>
        <v>0</v>
      </c>
      <c r="M14" s="269" t="e">
        <f>HLOOKUP(L14,地域クラブ活動・地域移行部活動用入力シート!$D$27:$S$28,2,0)</f>
        <v>#N/A</v>
      </c>
      <c r="N14" s="270">
        <f>HLOOKUP(G14,地域クラブ活動・地域移行部活動用入力シート!$Y$26:$AF$31,6,0)</f>
        <v>0</v>
      </c>
      <c r="O14" s="271" t="e">
        <f>HLOOKUP(L14,地域クラブ活動・地域移行部活動用入力シート!$D$27:$S$30,4,0)</f>
        <v>#N/A</v>
      </c>
    </row>
    <row r="15" spans="1:21" ht="32.1" customHeight="1">
      <c r="A15" s="158" t="s">
        <v>244</v>
      </c>
      <c r="B15" s="262">
        <f>HLOOKUP(A15,地域クラブ活動・地域移行部活動用入力シート!$D$19:$S$24,2,0)</f>
        <v>0</v>
      </c>
      <c r="C15" s="263">
        <f>HLOOKUP(A15,地域クラブ活動・地域移行部活動用入力シート!$D$19:$S$24,3,0)</f>
        <v>0</v>
      </c>
      <c r="D15" s="263">
        <f>HLOOKUP(A15,地域クラブ活動・地域移行部活動用入力シート!$D$19:$S$24,4,0)</f>
        <v>0</v>
      </c>
      <c r="E15" s="264">
        <f>HLOOKUP(A15,地域クラブ活動・地域移行部活動用入力シート!$D$19:$S$24,5,0)</f>
        <v>0</v>
      </c>
      <c r="G15" s="158" t="s">
        <v>344</v>
      </c>
      <c r="H15" s="268">
        <f>HLOOKUP(G15,地域クラブ活動・地域移行部活動用入力シート!$Y$26:$AF$29,3,0)</f>
        <v>0</v>
      </c>
      <c r="I15" s="269" t="e">
        <f>HLOOKUP(H15,地域クラブ活動・地域移行部活動用入力シート!$D$27:$S$28,2,0)</f>
        <v>#N/A</v>
      </c>
      <c r="J15" s="269">
        <f>HLOOKUP(G15,地域クラブ活動・地域移行部活動用入力シート!$D$26:$S$30,4,0)</f>
        <v>0</v>
      </c>
      <c r="K15" s="269" t="e">
        <f>HLOOKUP(H15,地域クラブ活動・地域移行部活動用入力シート!$D$27:$S$30,4,0)</f>
        <v>#N/A</v>
      </c>
      <c r="L15" s="269">
        <f>HLOOKUP(G15,地域クラブ活動・地域移行部活動用入力シート!$Y$26:$AF$29,4,0)</f>
        <v>0</v>
      </c>
      <c r="M15" s="269" t="e">
        <f>HLOOKUP(L15,地域クラブ活動・地域移行部活動用入力シート!$D$27:$S$28,2,0)</f>
        <v>#N/A</v>
      </c>
      <c r="N15" s="270">
        <f>HLOOKUP(G15,地域クラブ活動・地域移行部活動用入力シート!$Y$26:$AF$31,6,0)</f>
        <v>0</v>
      </c>
      <c r="O15" s="271" t="e">
        <f>HLOOKUP(L15,地域クラブ活動・地域移行部活動用入力シート!$D$27:$S$30,4,0)</f>
        <v>#N/A</v>
      </c>
    </row>
    <row r="16" spans="1:21" ht="32.1" customHeight="1" thickBot="1">
      <c r="A16" s="158" t="s">
        <v>245</v>
      </c>
      <c r="B16" s="262">
        <f>HLOOKUP(A16,地域クラブ活動・地域移行部活動用入力シート!$D$19:$S$24,2,0)</f>
        <v>0</v>
      </c>
      <c r="C16" s="263">
        <f>HLOOKUP(A16,地域クラブ活動・地域移行部活動用入力シート!$D$19:$S$24,3,0)</f>
        <v>0</v>
      </c>
      <c r="D16" s="263">
        <f>HLOOKUP(A16,地域クラブ活動・地域移行部活動用入力シート!$D$19:$S$24,4,0)</f>
        <v>0</v>
      </c>
      <c r="E16" s="264">
        <f>HLOOKUP(A16,地域クラブ活動・地域移行部活動用入力シート!$D$19:$S$24,5,0)</f>
        <v>0</v>
      </c>
      <c r="G16" s="159" t="s">
        <v>345</v>
      </c>
      <c r="H16" s="272">
        <f>HLOOKUP(G16,地域クラブ活動・地域移行部活動用入力シート!$Y$26:$AF$29,3,0)</f>
        <v>0</v>
      </c>
      <c r="I16" s="273" t="e">
        <f>HLOOKUP(H16,地域クラブ活動・地域移行部活動用入力シート!$D$27:$S$28,2,0)</f>
        <v>#N/A</v>
      </c>
      <c r="J16" s="273">
        <f>HLOOKUP(G16,地域クラブ活動・地域移行部活動用入力シート!$D$26:$S$30,4,0)</f>
        <v>0</v>
      </c>
      <c r="K16" s="273" t="e">
        <f>HLOOKUP(H16,地域クラブ活動・地域移行部活動用入力シート!$D$27:$S$30,4,0)</f>
        <v>#N/A</v>
      </c>
      <c r="L16" s="273">
        <f>HLOOKUP(G16,地域クラブ活動・地域移行部活動用入力シート!$Y$26:$AF$29,4,0)</f>
        <v>0</v>
      </c>
      <c r="M16" s="273" t="e">
        <f>HLOOKUP(L16,地域クラブ活動・地域移行部活動用入力シート!$D$27:$S$28,2,0)</f>
        <v>#N/A</v>
      </c>
      <c r="N16" s="274">
        <f>HLOOKUP(G16,地域クラブ活動・地域移行部活動用入力シート!$Y$26:$AF$31,6,0)</f>
        <v>0</v>
      </c>
      <c r="O16" s="275" t="e">
        <f>HLOOKUP(L16,地域クラブ活動・地域移行部活動用入力シート!$D$27:$S$30,4,0)</f>
        <v>#N/A</v>
      </c>
    </row>
    <row r="17" spans="1:22" ht="32.1" customHeight="1" thickBot="1">
      <c r="A17" s="201" t="s">
        <v>246</v>
      </c>
      <c r="B17" s="265">
        <f>HLOOKUP(A17,地域クラブ活動・地域移行部活動用入力シート!$D$19:$S$24,2,0)</f>
        <v>0</v>
      </c>
      <c r="C17" s="266">
        <f>HLOOKUP(A17,地域クラブ活動・地域移行部活動用入力シート!$D$19:$S$24,3,0)</f>
        <v>0</v>
      </c>
      <c r="D17" s="266">
        <f>HLOOKUP(A17,地域クラブ活動・地域移行部活動用入力シート!$D$19:$S$24,4,0)</f>
        <v>0</v>
      </c>
      <c r="E17" s="267">
        <f>HLOOKUP(A17,地域クラブ活動・地域移行部活動用入力シート!$D$19:$S$24,5,0)</f>
        <v>0</v>
      </c>
      <c r="F17" s="204"/>
      <c r="L17" s="195"/>
    </row>
    <row r="18" spans="1:22" ht="22.5" customHeight="1" thickBot="1">
      <c r="A18" s="168"/>
      <c r="B18" s="169"/>
      <c r="C18" s="169"/>
      <c r="D18" s="169"/>
      <c r="E18" s="168"/>
      <c r="F18" s="194"/>
      <c r="G18" s="194"/>
      <c r="H18" s="554" t="s">
        <v>389</v>
      </c>
      <c r="I18" s="554"/>
      <c r="J18" s="554"/>
      <c r="K18" s="554"/>
      <c r="L18" s="554"/>
      <c r="M18" s="554"/>
      <c r="N18" s="554"/>
    </row>
    <row r="19" spans="1:22" ht="22.5" customHeight="1">
      <c r="B19" s="163" t="s">
        <v>379</v>
      </c>
      <c r="C19" s="164" t="s">
        <v>141</v>
      </c>
      <c r="D19" s="164"/>
      <c r="E19" s="165" t="s">
        <v>137</v>
      </c>
      <c r="H19" s="554" t="s">
        <v>388</v>
      </c>
      <c r="I19" s="554"/>
      <c r="J19" s="554"/>
      <c r="K19" s="554"/>
      <c r="L19" s="554"/>
      <c r="M19" s="554"/>
      <c r="N19" s="554"/>
      <c r="O19" s="112"/>
    </row>
    <row r="20" spans="1:22" ht="22.5" customHeight="1">
      <c r="B20" s="166" t="s">
        <v>484</v>
      </c>
      <c r="C20" s="145">
        <f>地域クラブ活動・地域移行部活動用入力シート!R8+地域クラブ活動・地域移行部活動用入力シート!R10</f>
        <v>0</v>
      </c>
      <c r="D20" s="139" t="s">
        <v>142</v>
      </c>
      <c r="E20" s="215">
        <f>C20*1200</f>
        <v>0</v>
      </c>
      <c r="H20" s="190" t="s">
        <v>582</v>
      </c>
      <c r="I20" s="546">
        <f>C3</f>
        <v>0</v>
      </c>
      <c r="J20" s="546"/>
      <c r="K20" s="546"/>
      <c r="L20" s="546"/>
      <c r="M20" s="546"/>
      <c r="N20" s="546"/>
      <c r="O20" s="112"/>
    </row>
    <row r="21" spans="1:22" ht="22.5" customHeight="1">
      <c r="B21" s="167" t="s">
        <v>485</v>
      </c>
      <c r="C21" s="147">
        <f>地域クラブ活動・地域移行部活動用入力シート!R9+地域クラブ活動・地域移行部活動用入力シート!R11</f>
        <v>0</v>
      </c>
      <c r="D21" s="141" t="s">
        <v>143</v>
      </c>
      <c r="E21" s="216">
        <f>C21*2400</f>
        <v>0</v>
      </c>
      <c r="H21" s="369" t="s">
        <v>158</v>
      </c>
      <c r="I21" s="369"/>
      <c r="J21" s="369"/>
      <c r="K21" s="369"/>
      <c r="L21" s="369"/>
      <c r="M21" s="369"/>
      <c r="N21" s="369"/>
      <c r="O21" s="214"/>
      <c r="P21" s="559" t="s">
        <v>438</v>
      </c>
      <c r="Q21" s="559"/>
      <c r="R21" s="559"/>
      <c r="S21" s="559"/>
      <c r="T21" s="559"/>
      <c r="U21" s="559"/>
      <c r="V21" s="559"/>
    </row>
    <row r="22" spans="1:22" ht="22.5" customHeight="1" thickBot="1">
      <c r="B22" s="543" t="s">
        <v>138</v>
      </c>
      <c r="C22" s="544"/>
      <c r="D22" s="545"/>
      <c r="E22" s="217">
        <f>E20+E21</f>
        <v>0</v>
      </c>
      <c r="H22" s="369"/>
      <c r="I22" s="369"/>
      <c r="J22" s="369"/>
      <c r="K22" s="369"/>
      <c r="L22" s="369"/>
      <c r="M22" s="369"/>
      <c r="N22" s="369"/>
      <c r="O22" s="112"/>
      <c r="P22" s="559"/>
      <c r="Q22" s="559"/>
      <c r="R22" s="559"/>
      <c r="S22" s="559"/>
      <c r="T22" s="559"/>
      <c r="U22" s="559"/>
      <c r="V22" s="559"/>
    </row>
    <row r="23" spans="1:22" ht="22.5" customHeight="1">
      <c r="B23" s="533"/>
      <c r="C23" s="533"/>
      <c r="D23" s="533"/>
      <c r="E23" s="533"/>
      <c r="F23" s="533"/>
      <c r="G23" s="533"/>
      <c r="O23" s="112"/>
      <c r="P23" s="233"/>
      <c r="Q23" s="233"/>
      <c r="R23" s="233"/>
      <c r="S23" s="233"/>
      <c r="T23" s="140"/>
    </row>
    <row r="24" spans="1:22" ht="22.5" customHeight="1">
      <c r="A24" s="562" t="str">
        <f>学校用印刷シート!$A$1</f>
        <v>第50回愛知県中学生バドミントン大会申込書</v>
      </c>
      <c r="B24" s="562"/>
      <c r="C24" s="562"/>
      <c r="D24" s="562"/>
      <c r="E24" s="562"/>
      <c r="F24" s="562"/>
      <c r="G24" s="562"/>
      <c r="H24" s="562"/>
      <c r="I24" s="562"/>
      <c r="J24" s="562"/>
      <c r="K24" s="562"/>
      <c r="L24" s="562"/>
      <c r="M24" s="562"/>
      <c r="N24" s="562"/>
      <c r="O24" s="562"/>
    </row>
    <row r="25" spans="1:22" ht="22.5" customHeight="1" thickBot="1">
      <c r="M25" s="202"/>
      <c r="N25" s="202" t="s">
        <v>390</v>
      </c>
      <c r="O25" s="112"/>
      <c r="P25" s="142"/>
      <c r="Q25" s="54"/>
    </row>
    <row r="26" spans="1:22" ht="22.5" customHeight="1">
      <c r="A26" s="560" t="s">
        <v>155</v>
      </c>
      <c r="B26" s="561"/>
      <c r="C26" s="556">
        <f>C3</f>
        <v>0</v>
      </c>
      <c r="D26" s="557"/>
      <c r="E26" s="557"/>
      <c r="F26" s="557"/>
      <c r="G26" s="557"/>
      <c r="H26" s="557"/>
      <c r="I26" s="557"/>
      <c r="J26" s="557"/>
      <c r="K26" s="557"/>
      <c r="L26" s="557"/>
      <c r="M26" s="557"/>
      <c r="N26" s="558"/>
      <c r="O26" s="111"/>
      <c r="P26" s="143"/>
      <c r="Q26" s="54"/>
    </row>
    <row r="27" spans="1:22" ht="22.5" customHeight="1">
      <c r="A27" s="537" t="s">
        <v>156</v>
      </c>
      <c r="B27" s="538"/>
      <c r="C27" s="547">
        <f>C4</f>
        <v>0</v>
      </c>
      <c r="D27" s="548"/>
      <c r="E27" s="548"/>
      <c r="F27" s="548"/>
      <c r="G27" s="548"/>
      <c r="H27" s="548"/>
      <c r="I27" s="548"/>
      <c r="J27" s="548"/>
      <c r="K27" s="548"/>
      <c r="L27" s="548"/>
      <c r="M27" s="548"/>
      <c r="N27" s="549"/>
      <c r="O27" s="111"/>
      <c r="P27" s="143"/>
    </row>
    <row r="28" spans="1:22" ht="22.5" customHeight="1" thickBot="1">
      <c r="A28" s="539" t="s">
        <v>125</v>
      </c>
      <c r="B28" s="540"/>
      <c r="C28" s="534" t="str">
        <f>C5</f>
        <v/>
      </c>
      <c r="D28" s="535"/>
      <c r="E28" s="535"/>
      <c r="F28" s="160"/>
      <c r="G28" s="161"/>
      <c r="H28" s="162"/>
      <c r="I28" s="540" t="s">
        <v>152</v>
      </c>
      <c r="J28" s="540"/>
      <c r="K28" s="534" t="str">
        <f>K5</f>
        <v/>
      </c>
      <c r="L28" s="535"/>
      <c r="M28" s="535"/>
      <c r="N28" s="536"/>
      <c r="O28" s="111"/>
      <c r="P28" s="143"/>
      <c r="Q28" s="144"/>
      <c r="R28" s="144"/>
      <c r="S28" s="144"/>
      <c r="T28" s="144"/>
      <c r="U28" s="144"/>
    </row>
    <row r="29" spans="1:22" ht="11.25" customHeight="1"/>
    <row r="30" spans="1:22" ht="22.5" customHeight="1" thickBot="1">
      <c r="K30" s="541" t="s">
        <v>126</v>
      </c>
      <c r="L30" s="542"/>
      <c r="M30" s="550" t="str">
        <f>IF(地域クラブ活動・地域移行部活動用入力シート!D12="","",地域クラブ活動・地域移行部活動用入力シート!D12)</f>
        <v/>
      </c>
      <c r="N30" s="551"/>
      <c r="O30" s="552"/>
      <c r="P30" s="144"/>
      <c r="Q30" s="144"/>
      <c r="R30" s="144"/>
    </row>
    <row r="31" spans="1:22" ht="27" customHeight="1" thickBot="1">
      <c r="A31" s="156" t="s">
        <v>127</v>
      </c>
      <c r="B31" s="152" t="s">
        <v>130</v>
      </c>
      <c r="C31" s="153" t="s">
        <v>128</v>
      </c>
      <c r="D31" s="193" t="s">
        <v>381</v>
      </c>
      <c r="E31" s="155" t="s">
        <v>346</v>
      </c>
      <c r="G31" s="156" t="s">
        <v>127</v>
      </c>
      <c r="H31" s="152" t="s">
        <v>130</v>
      </c>
      <c r="I31" s="153" t="s">
        <v>128</v>
      </c>
      <c r="J31" s="154" t="s">
        <v>386</v>
      </c>
      <c r="K31" s="154" t="s">
        <v>346</v>
      </c>
      <c r="L31" s="154" t="s">
        <v>347</v>
      </c>
      <c r="M31" s="153" t="s">
        <v>128</v>
      </c>
      <c r="N31" s="154" t="s">
        <v>386</v>
      </c>
      <c r="O31" s="155" t="s">
        <v>346</v>
      </c>
      <c r="Q31" s="144"/>
      <c r="R31" s="144"/>
      <c r="S31" s="144"/>
      <c r="T31" s="144"/>
      <c r="U31" s="144"/>
    </row>
    <row r="32" spans="1:22" ht="32.1" customHeight="1">
      <c r="A32" s="157" t="s">
        <v>404</v>
      </c>
      <c r="B32" s="197">
        <f>HLOOKUP(A32,地域クラブ活動・地域移行部活動用入力シート!$D$34:$S$38,2,0)</f>
        <v>0</v>
      </c>
      <c r="C32" s="198">
        <f>HLOOKUP(A32,地域クラブ活動・地域移行部活動用入力シート!$D$34:$S$38,3,0)</f>
        <v>0</v>
      </c>
      <c r="D32" s="211">
        <f>HLOOKUP(A32,地域クラブ活動・地域移行部活動用入力シート!$D$34:$S$38,4,0)</f>
        <v>0</v>
      </c>
      <c r="E32" s="293">
        <f>HLOOKUP(A32,地域クラブ活動・地域移行部活動用入力シート!$D$34:$S$38,5,0)</f>
        <v>0</v>
      </c>
      <c r="G32" s="170" t="s">
        <v>407</v>
      </c>
      <c r="H32" s="316">
        <f>HLOOKUP(G32,地域クラブ活動・地域移行部活動用入力シート!$Y$41:$AF$44,3,0)</f>
        <v>0</v>
      </c>
      <c r="I32" s="317" t="e">
        <f>HLOOKUP(H32,地域クラブ活動・地域移行部活動用入力シート!$D$42:$S$43,2,0)</f>
        <v>#N/A</v>
      </c>
      <c r="J32" s="317">
        <f>HLOOKUP(G32,地域クラブ活動・地域移行部活動用入力シート!$Y$41:$AF$46,5,0)</f>
        <v>0</v>
      </c>
      <c r="K32" s="317" t="e">
        <f>HLOOKUP(H32,地域クラブ活動・地域移行部活動用入力シート!$D$42:$S$45,4,0)</f>
        <v>#N/A</v>
      </c>
      <c r="L32" s="317">
        <f>HLOOKUP(G32,地域クラブ活動・地域移行部活動用入力シート!$Y$41:$AF$44,4,0)</f>
        <v>0</v>
      </c>
      <c r="M32" s="317" t="e">
        <f>HLOOKUP(L32,地域クラブ活動・地域移行部活動用入力シート!$D$42:$S$43,2,0)</f>
        <v>#N/A</v>
      </c>
      <c r="N32" s="318">
        <f>HLOOKUP(G32,地域クラブ活動・地域移行部活動用入力シート!$Y$41:$AF$46,6,0)</f>
        <v>0</v>
      </c>
      <c r="O32" s="319" t="e">
        <f>HLOOKUP(L32,地域クラブ活動・地域移行部活動用入力シート!$D$42:$S$45,4,0)</f>
        <v>#N/A</v>
      </c>
    </row>
    <row r="33" spans="1:22" ht="32.1" customHeight="1">
      <c r="A33" s="158" t="s">
        <v>405</v>
      </c>
      <c r="B33" s="199">
        <f>HLOOKUP(A33,地域クラブ活動・地域移行部活動用入力シート!$D$34:$S$38,2,0)</f>
        <v>0</v>
      </c>
      <c r="C33" s="200">
        <f>HLOOKUP(A33,地域クラブ活動・地域移行部活動用入力シート!$D$34:$S$38,3,0)</f>
        <v>0</v>
      </c>
      <c r="D33" s="213">
        <f>HLOOKUP(A33,地域クラブ活動・地域移行部活動用入力シート!$D$34:$S$38,4,0)</f>
        <v>0</v>
      </c>
      <c r="E33" s="295">
        <f>HLOOKUP(A33,地域クラブ活動・地域移行部活動用入力シート!$D$34:$S$38,5,0)</f>
        <v>0</v>
      </c>
      <c r="G33" s="158" t="s">
        <v>272</v>
      </c>
      <c r="H33" s="150">
        <f>HLOOKUP(G33,地域クラブ活動・地域移行部活動用入力シート!$Y$41:$AF$44,3,0)</f>
        <v>0</v>
      </c>
      <c r="I33" s="151" t="e">
        <f>HLOOKUP(H33,地域クラブ活動・地域移行部活動用入力シート!$D$42:$S$43,2,0)</f>
        <v>#N/A</v>
      </c>
      <c r="J33" s="151">
        <f>HLOOKUP(G33,地域クラブ活動・地域移行部活動用入力シート!$Y$41:$AF$46,5,0)</f>
        <v>0</v>
      </c>
      <c r="K33" s="151" t="e">
        <f>HLOOKUP(H33,地域クラブ活動・地域移行部活動用入力シート!$D$42:$S$45,4,0)</f>
        <v>#N/A</v>
      </c>
      <c r="L33" s="151">
        <f>HLOOKUP(G33,地域クラブ活動・地域移行部活動用入力シート!$Y$41:$AF$44,4,0)</f>
        <v>0</v>
      </c>
      <c r="M33" s="151" t="e">
        <f>HLOOKUP(L33,地域クラブ活動・地域移行部活動用入力シート!$D$42:$S$43,2,0)</f>
        <v>#N/A</v>
      </c>
      <c r="N33" s="196">
        <f>HLOOKUP(G33,地域クラブ活動・地域移行部活動用入力シート!$Y$41:$AF$46,6,0)</f>
        <v>0</v>
      </c>
      <c r="O33" s="261" t="e">
        <f>HLOOKUP(L33,地域クラブ活動・地域移行部活動用入力シート!$D$42:$S$45,4,0)</f>
        <v>#N/A</v>
      </c>
    </row>
    <row r="34" spans="1:22" ht="32.1" customHeight="1">
      <c r="A34" s="158" t="s">
        <v>254</v>
      </c>
      <c r="B34" s="212">
        <f>HLOOKUP(A34,地域クラブ活動・地域移行部活動用入力シート!$D$34:$S$38,2,0)</f>
        <v>0</v>
      </c>
      <c r="C34" s="200">
        <f>HLOOKUP(A34,地域クラブ活動・地域移行部活動用入力シート!$D$34:$S$38,3,0)</f>
        <v>0</v>
      </c>
      <c r="D34" s="213">
        <f>HLOOKUP(A34,地域クラブ活動・地域移行部活動用入力シート!$D$34:$S$38,4,0)</f>
        <v>0</v>
      </c>
      <c r="E34" s="295">
        <f>HLOOKUP(A34,地域クラブ活動・地域移行部活動用入力シート!$D$34:$S$38,5,0)</f>
        <v>0</v>
      </c>
      <c r="G34" s="158" t="s">
        <v>273</v>
      </c>
      <c r="H34" s="150">
        <f>HLOOKUP(G34,地域クラブ活動・地域移行部活動用入力シート!$Y$41:$AF$44,3,0)</f>
        <v>0</v>
      </c>
      <c r="I34" s="151" t="e">
        <f>HLOOKUP(H34,地域クラブ活動・地域移行部活動用入力シート!$D$42:$S$43,2,0)</f>
        <v>#N/A</v>
      </c>
      <c r="J34" s="151">
        <f>HLOOKUP(G34,地域クラブ活動・地域移行部活動用入力シート!$Y$41:$AF$46,5,0)</f>
        <v>0</v>
      </c>
      <c r="K34" s="151" t="e">
        <f>HLOOKUP(H34,地域クラブ活動・地域移行部活動用入力シート!$D$42:$S$45,4,0)</f>
        <v>#N/A</v>
      </c>
      <c r="L34" s="151">
        <f>HLOOKUP(G34,地域クラブ活動・地域移行部活動用入力シート!$Y$41:$AF$44,4,0)</f>
        <v>0</v>
      </c>
      <c r="M34" s="151" t="e">
        <f>HLOOKUP(L34,地域クラブ活動・地域移行部活動用入力シート!$D$42:$S$43,2,0)</f>
        <v>#N/A</v>
      </c>
      <c r="N34" s="196">
        <f>HLOOKUP(G34,地域クラブ活動・地域移行部活動用入力シート!$Y$41:$AF$46,6,0)</f>
        <v>0</v>
      </c>
      <c r="O34" s="261" t="e">
        <f>HLOOKUP(L34,地域クラブ活動・地域移行部活動用入力シート!$D$42:$S$45,4,0)</f>
        <v>#N/A</v>
      </c>
    </row>
    <row r="35" spans="1:22" ht="32.1" customHeight="1">
      <c r="A35" s="158" t="s">
        <v>255</v>
      </c>
      <c r="B35" s="212">
        <f>HLOOKUP(A35,地域クラブ活動・地域移行部活動用入力シート!$D$34:$S$38,2,0)</f>
        <v>0</v>
      </c>
      <c r="C35" s="200">
        <f>HLOOKUP(A35,地域クラブ活動・地域移行部活動用入力シート!$D$34:$S$38,3,0)</f>
        <v>0</v>
      </c>
      <c r="D35" s="213">
        <f>HLOOKUP(A35,地域クラブ活動・地域移行部活動用入力シート!$D$34:$S$38,4,0)</f>
        <v>0</v>
      </c>
      <c r="E35" s="295">
        <f>HLOOKUP(A35,地域クラブ活動・地域移行部活動用入力シート!$D$34:$S$38,5,0)</f>
        <v>0</v>
      </c>
      <c r="G35" s="158" t="s">
        <v>274</v>
      </c>
      <c r="H35" s="150">
        <f>HLOOKUP(G35,地域クラブ活動・地域移行部活動用入力シート!$Y$41:$AF$44,3,0)</f>
        <v>0</v>
      </c>
      <c r="I35" s="151" t="e">
        <f>HLOOKUP(H35,地域クラブ活動・地域移行部活動用入力シート!$D$42:$S$43,2,0)</f>
        <v>#N/A</v>
      </c>
      <c r="J35" s="151">
        <f>HLOOKUP(G35,地域クラブ活動・地域移行部活動用入力シート!$Y$41:$AF$46,5,0)</f>
        <v>0</v>
      </c>
      <c r="K35" s="151" t="e">
        <f>HLOOKUP(H35,地域クラブ活動・地域移行部活動用入力シート!$D$42:$S$45,4,0)</f>
        <v>#N/A</v>
      </c>
      <c r="L35" s="151">
        <f>HLOOKUP(G35,地域クラブ活動・地域移行部活動用入力シート!$Y$41:$AF$44,4,0)</f>
        <v>0</v>
      </c>
      <c r="M35" s="151" t="e">
        <f>HLOOKUP(L35,地域クラブ活動・地域移行部活動用入力シート!$D$42:$S$43,2,0)</f>
        <v>#N/A</v>
      </c>
      <c r="N35" s="196">
        <f>HLOOKUP(G35,地域クラブ活動・地域移行部活動用入力シート!$Y$41:$AF$46,6,0)</f>
        <v>0</v>
      </c>
      <c r="O35" s="261" t="e">
        <f>HLOOKUP(H35,地域クラブ活動・地域移行部活動用入力シート!$D$42:$S$45,4,0)</f>
        <v>#N/A</v>
      </c>
    </row>
    <row r="36" spans="1:22" ht="32.1" customHeight="1">
      <c r="A36" s="158" t="s">
        <v>256</v>
      </c>
      <c r="B36" s="212">
        <f>HLOOKUP(A36,地域クラブ活動・地域移行部活動用入力シート!$D$34:$S$38,2,0)</f>
        <v>0</v>
      </c>
      <c r="C36" s="200">
        <f>HLOOKUP(A36,地域クラブ活動・地域移行部活動用入力シート!$D$34:$S$38,3,0)</f>
        <v>0</v>
      </c>
      <c r="D36" s="213">
        <f>HLOOKUP(A36,地域クラブ活動・地域移行部活動用入力シート!$D$34:$S$38,4,0)</f>
        <v>0</v>
      </c>
      <c r="E36" s="295">
        <f>HLOOKUP(A36,地域クラブ活動・地域移行部活動用入力シート!$D$34:$S$38,5,0)</f>
        <v>0</v>
      </c>
      <c r="G36" s="158" t="s">
        <v>275</v>
      </c>
      <c r="H36" s="150">
        <f>HLOOKUP(G36,地域クラブ活動・地域移行部活動用入力シート!$Y$41:$AF$44,3,0)</f>
        <v>0</v>
      </c>
      <c r="I36" s="151" t="e">
        <f>HLOOKUP(H36,地域クラブ活動・地域移行部活動用入力シート!$D$42:$S$43,2,0)</f>
        <v>#N/A</v>
      </c>
      <c r="J36" s="151">
        <f>HLOOKUP(G36,地域クラブ活動・地域移行部活動用入力シート!$Y$41:$AF$46,5,0)</f>
        <v>0</v>
      </c>
      <c r="K36" s="151" t="e">
        <f>HLOOKUP(H36,地域クラブ活動・地域移行部活動用入力シート!$D$42:$S$45,4,0)</f>
        <v>#N/A</v>
      </c>
      <c r="L36" s="151">
        <f>HLOOKUP(G36,地域クラブ活動・地域移行部活動用入力シート!$Y$41:$AF$44,4,0)</f>
        <v>0</v>
      </c>
      <c r="M36" s="151" t="e">
        <f>HLOOKUP(L36,地域クラブ活動・地域移行部活動用入力シート!$D$42:$S$43,2,0)</f>
        <v>#N/A</v>
      </c>
      <c r="N36" s="196">
        <f>HLOOKUP(G36,地域クラブ活動・地域移行部活動用入力シート!$Y$41:$AF$46,6,0)</f>
        <v>0</v>
      </c>
      <c r="O36" s="261" t="e">
        <f>HLOOKUP(L36,地域クラブ活動・地域移行部活動用入力シート!$D$42:$S$45,4,0)</f>
        <v>#N/A</v>
      </c>
    </row>
    <row r="37" spans="1:22" ht="32.1" customHeight="1">
      <c r="A37" s="158" t="s">
        <v>257</v>
      </c>
      <c r="B37" s="212">
        <f>HLOOKUP(A37,地域クラブ活動・地域移行部活動用入力シート!$D$34:$S$38,2,0)</f>
        <v>0</v>
      </c>
      <c r="C37" s="200">
        <f>HLOOKUP(A37,地域クラブ活動・地域移行部活動用入力シート!$D$34:$S$38,3,0)</f>
        <v>0</v>
      </c>
      <c r="D37" s="213">
        <f>HLOOKUP(A37,地域クラブ活動・地域移行部活動用入力シート!$D$34:$S$38,4,0)</f>
        <v>0</v>
      </c>
      <c r="E37" s="295">
        <f>HLOOKUP(A37,地域クラブ活動・地域移行部活動用入力シート!$D$34:$S$38,5,0)</f>
        <v>0</v>
      </c>
      <c r="G37" s="158" t="s">
        <v>276</v>
      </c>
      <c r="H37" s="282">
        <f>HLOOKUP(G37,地域クラブ活動・地域移行部活動用入力シート!$Y$41:$AF$44,3,0)</f>
        <v>0</v>
      </c>
      <c r="I37" s="276" t="e">
        <f>HLOOKUP(H37,地域クラブ活動・地域移行部活動用入力シート!$D$42:$S$43,2,0)</f>
        <v>#N/A</v>
      </c>
      <c r="J37" s="276">
        <f>HLOOKUP(G37,地域クラブ活動・地域移行部活動用入力シート!$Y$41:$AF$46,5,0)</f>
        <v>0</v>
      </c>
      <c r="K37" s="276" t="e">
        <f>HLOOKUP(H37,地域クラブ活動・地域移行部活動用入力シート!$D$42:$S$45,4,0)</f>
        <v>#N/A</v>
      </c>
      <c r="L37" s="276">
        <f>HLOOKUP(G37,地域クラブ活動・地域移行部活動用入力シート!$Y$41:$AF$44,4,0)</f>
        <v>0</v>
      </c>
      <c r="M37" s="276" t="e">
        <f>HLOOKUP(L37,地域クラブ活動・地域移行部活動用入力シート!$D$42:$S$43,2,0)</f>
        <v>#N/A</v>
      </c>
      <c r="N37" s="270">
        <f>HLOOKUP(G37,地域クラブ活動・地域移行部活動用入力シート!$Y$41:$AF$46,6,0)</f>
        <v>0</v>
      </c>
      <c r="O37" s="283" t="e">
        <f>HLOOKUP(L37,地域クラブ活動・地域移行部活動用入力シート!$D$42:$S$45,4,0)</f>
        <v>#N/A</v>
      </c>
    </row>
    <row r="38" spans="1:22" ht="32.1" customHeight="1">
      <c r="A38" s="158" t="s">
        <v>258</v>
      </c>
      <c r="B38" s="277">
        <f>HLOOKUP(A38,地域クラブ活動・地域移行部活動用入力シート!$D$34:$S$38,2,0)</f>
        <v>0</v>
      </c>
      <c r="C38" s="263">
        <f>HLOOKUP(A38,地域クラブ活動・地域移行部活動用入力シート!$D$34:$S$38,3,0)</f>
        <v>0</v>
      </c>
      <c r="D38" s="278">
        <f>HLOOKUP(A38,地域クラブ活動・地域移行部活動用入力シート!$D$34:$S$38,4,0)</f>
        <v>0</v>
      </c>
      <c r="E38" s="294">
        <f>HLOOKUP(A38,地域クラブ活動・地域移行部活動用入力シート!$D$34:$S$38,5,0)</f>
        <v>0</v>
      </c>
      <c r="G38" s="158" t="s">
        <v>329</v>
      </c>
      <c r="H38" s="282">
        <f>HLOOKUP(G38,地域クラブ活動・地域移行部活動用入力シート!$Y$41:$AF$44,3,0)</f>
        <v>0</v>
      </c>
      <c r="I38" s="276" t="e">
        <f>HLOOKUP(H38,地域クラブ活動・地域移行部活動用入力シート!$D$42:$S$43,2,0)</f>
        <v>#N/A</v>
      </c>
      <c r="J38" s="276">
        <f>HLOOKUP(G38,地域クラブ活動・地域移行部活動用入力シート!$Y$41:$AF$46,5,0)</f>
        <v>0</v>
      </c>
      <c r="K38" s="276" t="e">
        <f>HLOOKUP(H38,地域クラブ活動・地域移行部活動用入力シート!$D$42:$S$45,4,0)</f>
        <v>#N/A</v>
      </c>
      <c r="L38" s="276">
        <f>HLOOKUP(G38,地域クラブ活動・地域移行部活動用入力シート!$Y$41:$AF$44,4,0)</f>
        <v>0</v>
      </c>
      <c r="M38" s="276" t="e">
        <f>HLOOKUP(L38,地域クラブ活動・地域移行部活動用入力シート!$D$42:$S$43,2,0)</f>
        <v>#N/A</v>
      </c>
      <c r="N38" s="270">
        <f>HLOOKUP(G38,地域クラブ活動・地域移行部活動用入力シート!$Y$41:$AF$46,6,0)</f>
        <v>0</v>
      </c>
      <c r="O38" s="283" t="e">
        <f>HLOOKUP(L38,地域クラブ活動・地域移行部活動用入力シート!$D$42:$S$45,4,0)</f>
        <v>#N/A</v>
      </c>
    </row>
    <row r="39" spans="1:22" ht="32.1" customHeight="1" thickBot="1">
      <c r="A39" s="158" t="s">
        <v>259</v>
      </c>
      <c r="B39" s="277">
        <f>HLOOKUP(A39,地域クラブ活動・地域移行部活動用入力シート!$D$34:$S$38,2,0)</f>
        <v>0</v>
      </c>
      <c r="C39" s="263">
        <f>HLOOKUP(A39,地域クラブ活動・地域移行部活動用入力シート!$D$34:$S$38,3,0)</f>
        <v>0</v>
      </c>
      <c r="D39" s="278">
        <f>HLOOKUP(A39,地域クラブ活動・地域移行部活動用入力シート!$D$34:$S$38,4,0)</f>
        <v>0</v>
      </c>
      <c r="E39" s="294">
        <f>HLOOKUP(A39,地域クラブ活動・地域移行部活動用入力シート!$D$34:$S$38,5,0)</f>
        <v>0</v>
      </c>
      <c r="G39" s="159" t="s">
        <v>330</v>
      </c>
      <c r="H39" s="284">
        <f>HLOOKUP(G39,地域クラブ活動・地域移行部活動用入力シート!$Y$41:$AF$44,3,0)</f>
        <v>0</v>
      </c>
      <c r="I39" s="285" t="e">
        <f>HLOOKUP(H39,地域クラブ活動・地域移行部活動用入力シート!$D$42:$S$43,2,0)</f>
        <v>#N/A</v>
      </c>
      <c r="J39" s="285">
        <f>HLOOKUP(G39,地域クラブ活動・地域移行部活動用入力シート!$Y$41:$AF$46,5,0)</f>
        <v>0</v>
      </c>
      <c r="K39" s="285" t="e">
        <f>HLOOKUP(H39,地域クラブ活動・地域移行部活動用入力シート!$D$42:$S$45,4,0)</f>
        <v>#N/A</v>
      </c>
      <c r="L39" s="285">
        <f>HLOOKUP(G39,地域クラブ活動・地域移行部活動用入力シート!$Y$41:$AF$44,4,0)</f>
        <v>0</v>
      </c>
      <c r="M39" s="285" t="e">
        <f>HLOOKUP(L39,地域クラブ活動・地域移行部活動用入力シート!$D$42:$S$43,2,0)</f>
        <v>#N/A</v>
      </c>
      <c r="N39" s="274">
        <f>HLOOKUP(G39,地域クラブ活動・地域移行部活動用入力シート!$Y$41:$AF$46,6,0)</f>
        <v>0</v>
      </c>
      <c r="O39" s="286" t="e">
        <f>HLOOKUP(L39,地域クラブ活動・地域移行部活動用入力シート!$D$42:$S$45,4,0)</f>
        <v>#N/A</v>
      </c>
    </row>
    <row r="40" spans="1:22" ht="31.5" customHeight="1" thickBot="1">
      <c r="A40" s="158" t="s">
        <v>260</v>
      </c>
      <c r="B40" s="279">
        <f>HLOOKUP(A40,地域クラブ活動・地域移行部活動用入力シート!$D$34:$S$38,2,0)</f>
        <v>0</v>
      </c>
      <c r="C40" s="280">
        <f>HLOOKUP(A40,地域クラブ活動・地域移行部活動用入力シート!$D$34:$S$38,3,0)</f>
        <v>0</v>
      </c>
      <c r="D40" s="281">
        <f>HLOOKUP(A40,地域クラブ活動・地域移行部活動用入力シート!$D$34:$S$38,4,0)</f>
        <v>0</v>
      </c>
      <c r="E40" s="296">
        <f>HLOOKUP(A40,地域クラブ活動・地域移行部活動用入力シート!$D$34:$S$38,5,0)</f>
        <v>0</v>
      </c>
      <c r="F40" s="204"/>
    </row>
    <row r="41" spans="1:22" ht="22.5" customHeight="1" thickBot="1">
      <c r="A41" s="168"/>
      <c r="B41" s="169"/>
      <c r="C41" s="169"/>
      <c r="D41" s="169"/>
      <c r="E41" s="168"/>
      <c r="F41" s="194"/>
      <c r="G41" s="194"/>
      <c r="H41" s="554" t="s">
        <v>389</v>
      </c>
      <c r="I41" s="554"/>
      <c r="J41" s="554"/>
      <c r="K41" s="554"/>
      <c r="L41" s="554"/>
      <c r="M41" s="554"/>
      <c r="N41" s="554"/>
    </row>
    <row r="42" spans="1:22" ht="22.5" customHeight="1">
      <c r="B42" s="163" t="s">
        <v>379</v>
      </c>
      <c r="C42" s="164" t="s">
        <v>141</v>
      </c>
      <c r="D42" s="164"/>
      <c r="E42" s="165" t="s">
        <v>137</v>
      </c>
      <c r="H42" s="554" t="s">
        <v>388</v>
      </c>
      <c r="I42" s="554"/>
      <c r="J42" s="554"/>
      <c r="K42" s="554"/>
      <c r="L42" s="554"/>
      <c r="M42" s="554"/>
      <c r="N42" s="554"/>
    </row>
    <row r="43" spans="1:22" ht="22.5" customHeight="1">
      <c r="B43" s="166" t="s">
        <v>484</v>
      </c>
      <c r="C43" s="145">
        <f>C20</f>
        <v>0</v>
      </c>
      <c r="D43" s="139" t="s">
        <v>142</v>
      </c>
      <c r="E43" s="215">
        <f>C43*1200</f>
        <v>0</v>
      </c>
      <c r="H43" s="190" t="s">
        <v>582</v>
      </c>
      <c r="I43" s="546">
        <f>C26</f>
        <v>0</v>
      </c>
      <c r="J43" s="546"/>
      <c r="K43" s="546"/>
      <c r="L43" s="546"/>
      <c r="M43" s="546"/>
      <c r="N43" s="546"/>
      <c r="O43" s="214"/>
      <c r="P43" s="146"/>
      <c r="Q43" s="146"/>
      <c r="R43" s="146"/>
      <c r="S43" s="146"/>
      <c r="T43" s="146"/>
    </row>
    <row r="44" spans="1:22" ht="22.5" customHeight="1">
      <c r="B44" s="167" t="s">
        <v>485</v>
      </c>
      <c r="C44" s="147">
        <f>C21</f>
        <v>0</v>
      </c>
      <c r="D44" s="141" t="s">
        <v>143</v>
      </c>
      <c r="E44" s="216">
        <f>C44*2400</f>
        <v>0</v>
      </c>
      <c r="H44" s="369" t="s">
        <v>158</v>
      </c>
      <c r="I44" s="369"/>
      <c r="J44" s="369"/>
      <c r="K44" s="369"/>
      <c r="L44" s="369"/>
      <c r="M44" s="369"/>
      <c r="N44" s="369"/>
      <c r="O44" s="112"/>
      <c r="P44" s="532" t="s">
        <v>438</v>
      </c>
      <c r="Q44" s="532"/>
      <c r="R44" s="532"/>
      <c r="S44" s="532"/>
      <c r="T44" s="532"/>
      <c r="U44" s="532"/>
      <c r="V44" s="532"/>
    </row>
    <row r="45" spans="1:22" ht="22.5" customHeight="1" thickBot="1">
      <c r="B45" s="543" t="s">
        <v>138</v>
      </c>
      <c r="C45" s="544"/>
      <c r="D45" s="545"/>
      <c r="E45" s="217">
        <f>E43+E44</f>
        <v>0</v>
      </c>
      <c r="H45" s="369"/>
      <c r="I45" s="369"/>
      <c r="J45" s="369"/>
      <c r="K45" s="369"/>
      <c r="L45" s="369"/>
      <c r="M45" s="369"/>
      <c r="N45" s="369"/>
      <c r="O45" s="112"/>
      <c r="P45" s="532"/>
      <c r="Q45" s="532"/>
      <c r="R45" s="532"/>
      <c r="S45" s="532"/>
      <c r="T45" s="532"/>
      <c r="U45" s="532"/>
      <c r="V45" s="532"/>
    </row>
    <row r="46" spans="1:22">
      <c r="B46" s="533"/>
      <c r="C46" s="533"/>
      <c r="D46" s="533"/>
      <c r="E46" s="533"/>
      <c r="F46" s="533"/>
      <c r="G46" s="533"/>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O7"/>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s>
  <phoneticPr fontId="7"/>
  <pageMargins left="0.19685039370078741" right="0.11811023622047245" top="0.31496062992125984" bottom="0.19685039370078741" header="0" footer="0"/>
  <pageSetup paperSize="9" scale="97" orientation="landscape" r:id="rId1"/>
  <rowBreaks count="1" manualBreakCount="1">
    <brk id="23"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38"/>
  <sheetViews>
    <sheetView tabSelected="1" workbookViewId="0">
      <selection activeCell="O35" sqref="O35"/>
    </sheetView>
  </sheetViews>
  <sheetFormatPr defaultRowHeight="13.2"/>
  <cols>
    <col min="1" max="1" width="5.33203125" style="1" customWidth="1"/>
    <col min="2" max="8" width="9" style="1"/>
  </cols>
  <sheetData>
    <row r="1" spans="1:16" ht="26.25" customHeight="1">
      <c r="A1" s="563" t="s">
        <v>475</v>
      </c>
      <c r="B1" s="564"/>
      <c r="C1" s="564"/>
      <c r="D1" s="564"/>
      <c r="E1" s="564"/>
      <c r="F1" s="564"/>
      <c r="G1" s="564"/>
      <c r="H1" s="564"/>
      <c r="I1" s="564"/>
      <c r="J1" s="564"/>
      <c r="K1" s="564"/>
      <c r="L1" s="564"/>
      <c r="M1" s="564"/>
      <c r="N1" s="564"/>
      <c r="O1" s="564"/>
      <c r="P1" s="564"/>
    </row>
    <row r="3" spans="1:16">
      <c r="A3" s="1" t="s">
        <v>476</v>
      </c>
      <c r="B3" s="1">
        <f>学校用印刷シート!E9</f>
        <v>0</v>
      </c>
      <c r="C3" s="1">
        <f>学校用入力シート!$A$18</f>
        <v>0</v>
      </c>
      <c r="D3" s="1">
        <v>-1</v>
      </c>
      <c r="H3" s="1" t="s">
        <v>477</v>
      </c>
      <c r="I3">
        <f>地域クラブ活動・地域移行部活動用印刷シート!B9</f>
        <v>0</v>
      </c>
      <c r="J3">
        <f>地域クラブ活動・地域移行部活動用入力シート!$L$7</f>
        <v>0</v>
      </c>
      <c r="K3">
        <v>-1</v>
      </c>
    </row>
    <row r="4" spans="1:16">
      <c r="A4" s="1" t="s">
        <v>476</v>
      </c>
      <c r="B4" s="1">
        <f>学校用印刷シート!E10</f>
        <v>0</v>
      </c>
      <c r="C4" s="1">
        <f>学校用入力シート!$A$18</f>
        <v>0</v>
      </c>
      <c r="D4" s="1">
        <v>-1</v>
      </c>
      <c r="H4" s="1" t="s">
        <v>477</v>
      </c>
      <c r="I4">
        <f>地域クラブ活動・地域移行部活動用印刷シート!B10</f>
        <v>0</v>
      </c>
      <c r="J4">
        <f>地域クラブ活動・地域移行部活動用入力シート!$L$7</f>
        <v>0</v>
      </c>
      <c r="K4">
        <v>-1</v>
      </c>
    </row>
    <row r="5" spans="1:16">
      <c r="A5" s="1" t="s">
        <v>476</v>
      </c>
      <c r="B5" s="1">
        <f>学校用印刷シート!E11</f>
        <v>0</v>
      </c>
      <c r="C5" s="1">
        <f>学校用入力シート!$A$18</f>
        <v>0</v>
      </c>
      <c r="D5" s="1">
        <v>-1</v>
      </c>
      <c r="H5" s="1" t="s">
        <v>477</v>
      </c>
      <c r="I5">
        <f>地域クラブ活動・地域移行部活動用印刷シート!B11</f>
        <v>0</v>
      </c>
      <c r="J5">
        <f>地域クラブ活動・地域移行部活動用入力シート!$L$7</f>
        <v>0</v>
      </c>
      <c r="K5">
        <v>-1</v>
      </c>
    </row>
    <row r="6" spans="1:16">
      <c r="A6" s="1" t="s">
        <v>476</v>
      </c>
      <c r="B6" s="1">
        <f>学校用印刷シート!E12</f>
        <v>0</v>
      </c>
      <c r="C6" s="1">
        <f>学校用入力シート!$A$18</f>
        <v>0</v>
      </c>
      <c r="D6" s="1">
        <v>-1</v>
      </c>
      <c r="H6" s="1" t="s">
        <v>477</v>
      </c>
      <c r="I6">
        <f>地域クラブ活動・地域移行部活動用印刷シート!B12</f>
        <v>0</v>
      </c>
      <c r="J6">
        <f>地域クラブ活動・地域移行部活動用入力シート!$L$7</f>
        <v>0</v>
      </c>
      <c r="K6">
        <v>-1</v>
      </c>
    </row>
    <row r="7" spans="1:16">
      <c r="A7" s="1" t="s">
        <v>476</v>
      </c>
      <c r="B7" s="1">
        <f>学校用印刷シート!B9</f>
        <v>0</v>
      </c>
      <c r="C7" s="1">
        <f>学校用入力シート!$A$18</f>
        <v>0</v>
      </c>
      <c r="D7" s="1">
        <v>-1</v>
      </c>
      <c r="H7" s="1" t="s">
        <v>477</v>
      </c>
      <c r="I7">
        <f>地域クラブ活動・地域移行部活動用印刷シート!B13</f>
        <v>0</v>
      </c>
      <c r="J7">
        <f>地域クラブ活動・地域移行部活動用入力シート!$L$7</f>
        <v>0</v>
      </c>
      <c r="K7">
        <v>-1</v>
      </c>
    </row>
    <row r="8" spans="1:16">
      <c r="A8" s="1" t="s">
        <v>476</v>
      </c>
      <c r="B8" s="1">
        <f>学校用印刷シート!B10</f>
        <v>0</v>
      </c>
      <c r="C8" s="1">
        <f>学校用入力シート!$A$18</f>
        <v>0</v>
      </c>
      <c r="D8" s="1">
        <v>-1</v>
      </c>
      <c r="H8" s="1" t="s">
        <v>477</v>
      </c>
      <c r="I8">
        <f>地域クラブ活動・地域移行部活動用印刷シート!B14</f>
        <v>0</v>
      </c>
      <c r="J8">
        <f>地域クラブ活動・地域移行部活動用入力シート!$L$7</f>
        <v>0</v>
      </c>
      <c r="K8">
        <v>-1</v>
      </c>
    </row>
    <row r="9" spans="1:16">
      <c r="A9" s="1" t="s">
        <v>476</v>
      </c>
      <c r="B9" s="1">
        <f>学校用印刷シート!B11</f>
        <v>0</v>
      </c>
      <c r="C9" s="1">
        <f>学校用入力シート!$A$18</f>
        <v>0</v>
      </c>
      <c r="D9" s="1">
        <v>-1</v>
      </c>
      <c r="H9" s="1" t="s">
        <v>477</v>
      </c>
      <c r="I9">
        <f>地域クラブ活動・地域移行部活動用印刷シート!B15</f>
        <v>0</v>
      </c>
      <c r="J9">
        <f>地域クラブ活動・地域移行部活動用入力シート!$L$7</f>
        <v>0</v>
      </c>
      <c r="K9">
        <v>-1</v>
      </c>
    </row>
    <row r="10" spans="1:16">
      <c r="A10" s="1" t="s">
        <v>476</v>
      </c>
      <c r="B10" s="1">
        <f>学校用印刷シート!B12</f>
        <v>0</v>
      </c>
      <c r="C10" s="1">
        <f>学校用入力シート!$A$18</f>
        <v>0</v>
      </c>
      <c r="D10" s="1">
        <v>-1</v>
      </c>
      <c r="H10" s="1" t="s">
        <v>477</v>
      </c>
      <c r="I10">
        <f>地域クラブ活動・地域移行部活動用印刷シート!B16</f>
        <v>0</v>
      </c>
      <c r="J10">
        <f>地域クラブ活動・地域移行部活動用入力シート!$L$7</f>
        <v>0</v>
      </c>
      <c r="K10">
        <v>-1</v>
      </c>
    </row>
    <row r="11" spans="1:16">
      <c r="H11" s="1" t="s">
        <v>477</v>
      </c>
      <c r="I11">
        <f>地域クラブ活動・地域移行部活動用印刷シート!B17</f>
        <v>0</v>
      </c>
      <c r="J11">
        <f>地域クラブ活動・地域移行部活動用入力シート!$L$7</f>
        <v>0</v>
      </c>
      <c r="K11">
        <v>-1</v>
      </c>
    </row>
    <row r="13" spans="1:16">
      <c r="A13" s="1" t="s">
        <v>478</v>
      </c>
      <c r="B13" s="1">
        <f>学校用印刷シート!B13</f>
        <v>0</v>
      </c>
      <c r="C13" s="1">
        <f>学校用印刷シート!E13</f>
        <v>0</v>
      </c>
      <c r="D13" s="1">
        <f>学校用入力シート!$A$18</f>
        <v>0</v>
      </c>
      <c r="E13" s="1">
        <f t="shared" ref="E13:E18" si="0">D13</f>
        <v>0</v>
      </c>
      <c r="F13" s="1">
        <v>-1</v>
      </c>
      <c r="H13" s="1" t="s">
        <v>479</v>
      </c>
      <c r="I13">
        <f>地域クラブ活動・地域移行部活動用印刷シート!H9</f>
        <v>0</v>
      </c>
      <c r="J13">
        <f>地域クラブ活動・地域移行部活動用印刷シート!L9</f>
        <v>0</v>
      </c>
      <c r="K13">
        <f>地域クラブ活動・地域移行部活動用入力シート!$L$7</f>
        <v>0</v>
      </c>
      <c r="L13">
        <f>地域クラブ活動・地域移行部活動用入力シート!$L$7</f>
        <v>0</v>
      </c>
      <c r="M13">
        <v>-1</v>
      </c>
    </row>
    <row r="14" spans="1:16">
      <c r="A14" s="1" t="s">
        <v>478</v>
      </c>
      <c r="B14" s="1">
        <f>学校用印刷シート!B14</f>
        <v>0</v>
      </c>
      <c r="C14" s="1">
        <f>学校用印刷シート!E14</f>
        <v>0</v>
      </c>
      <c r="D14" s="1">
        <f>学校用入力シート!$A$18</f>
        <v>0</v>
      </c>
      <c r="E14" s="1">
        <f t="shared" si="0"/>
        <v>0</v>
      </c>
      <c r="F14" s="1">
        <v>-1</v>
      </c>
      <c r="H14" s="1" t="s">
        <v>479</v>
      </c>
      <c r="I14">
        <f>地域クラブ活動・地域移行部活動用印刷シート!H10</f>
        <v>0</v>
      </c>
      <c r="J14">
        <f>地域クラブ活動・地域移行部活動用印刷シート!L10</f>
        <v>0</v>
      </c>
      <c r="K14">
        <f>地域クラブ活動・地域移行部活動用入力シート!$L$7</f>
        <v>0</v>
      </c>
      <c r="L14">
        <f>地域クラブ活動・地域移行部活動用入力シート!$L$7</f>
        <v>0</v>
      </c>
      <c r="M14">
        <v>-1</v>
      </c>
    </row>
    <row r="15" spans="1:16">
      <c r="A15" s="1" t="s">
        <v>478</v>
      </c>
      <c r="B15" s="1">
        <f>学校用印刷シート!B15</f>
        <v>0</v>
      </c>
      <c r="C15" s="1">
        <f>学校用印刷シート!E15</f>
        <v>0</v>
      </c>
      <c r="D15" s="1">
        <f>学校用入力シート!$A$18</f>
        <v>0</v>
      </c>
      <c r="E15" s="1">
        <f t="shared" si="0"/>
        <v>0</v>
      </c>
      <c r="F15" s="1">
        <v>-1</v>
      </c>
      <c r="H15" s="1" t="s">
        <v>479</v>
      </c>
      <c r="I15">
        <f>地域クラブ活動・地域移行部活動用印刷シート!H11</f>
        <v>0</v>
      </c>
      <c r="J15">
        <f>地域クラブ活動・地域移行部活動用印刷シート!L11</f>
        <v>0</v>
      </c>
      <c r="K15">
        <f>地域クラブ活動・地域移行部活動用入力シート!$L$7</f>
        <v>0</v>
      </c>
      <c r="L15">
        <f>地域クラブ活動・地域移行部活動用入力シート!$L$7</f>
        <v>0</v>
      </c>
      <c r="M15">
        <v>-1</v>
      </c>
    </row>
    <row r="16" spans="1:16">
      <c r="A16" s="1" t="s">
        <v>478</v>
      </c>
      <c r="B16" s="1">
        <f>学校用印刷シート!B16</f>
        <v>0</v>
      </c>
      <c r="C16" s="1">
        <f>学校用印刷シート!E16</f>
        <v>0</v>
      </c>
      <c r="D16" s="1">
        <f>学校用入力シート!$A$18</f>
        <v>0</v>
      </c>
      <c r="E16" s="1">
        <f t="shared" si="0"/>
        <v>0</v>
      </c>
      <c r="F16" s="1">
        <v>-1</v>
      </c>
      <c r="H16" s="1" t="s">
        <v>479</v>
      </c>
      <c r="I16">
        <f>地域クラブ活動・地域移行部活動用印刷シート!H12</f>
        <v>0</v>
      </c>
      <c r="J16">
        <f>地域クラブ活動・地域移行部活動用印刷シート!L12</f>
        <v>0</v>
      </c>
      <c r="K16">
        <f>地域クラブ活動・地域移行部活動用入力シート!$L$7</f>
        <v>0</v>
      </c>
      <c r="L16">
        <f>地域クラブ活動・地域移行部活動用入力シート!$L$7</f>
        <v>0</v>
      </c>
      <c r="M16">
        <v>-1</v>
      </c>
    </row>
    <row r="17" spans="1:13">
      <c r="A17" s="1" t="s">
        <v>478</v>
      </c>
      <c r="B17" s="1">
        <f>学校用印刷シート!B17</f>
        <v>0</v>
      </c>
      <c r="C17" s="1">
        <f>学校用印刷シート!E17</f>
        <v>0</v>
      </c>
      <c r="D17" s="1">
        <f>学校用入力シート!$A$18</f>
        <v>0</v>
      </c>
      <c r="E17" s="1">
        <f t="shared" si="0"/>
        <v>0</v>
      </c>
      <c r="F17" s="1">
        <v>-1</v>
      </c>
      <c r="H17" s="1" t="s">
        <v>479</v>
      </c>
      <c r="I17">
        <f>地域クラブ活動・地域移行部活動用印刷シート!H13</f>
        <v>0</v>
      </c>
      <c r="J17">
        <f>地域クラブ活動・地域移行部活動用印刷シート!L13</f>
        <v>0</v>
      </c>
      <c r="K17">
        <f>地域クラブ活動・地域移行部活動用入力シート!$L$7</f>
        <v>0</v>
      </c>
      <c r="L17">
        <f>地域クラブ活動・地域移行部活動用入力シート!$L$7</f>
        <v>0</v>
      </c>
      <c r="M17">
        <v>-1</v>
      </c>
    </row>
    <row r="18" spans="1:13">
      <c r="A18" s="1" t="s">
        <v>478</v>
      </c>
      <c r="B18" s="1">
        <f>学校用印刷シート!B18</f>
        <v>0</v>
      </c>
      <c r="C18" s="1">
        <f>学校用印刷シート!E18</f>
        <v>0</v>
      </c>
      <c r="D18" s="1">
        <f>学校用入力シート!$A$18</f>
        <v>0</v>
      </c>
      <c r="E18" s="1">
        <f t="shared" si="0"/>
        <v>0</v>
      </c>
      <c r="F18" s="1">
        <v>-1</v>
      </c>
      <c r="H18" s="1" t="s">
        <v>479</v>
      </c>
      <c r="I18">
        <f>地域クラブ活動・地域移行部活動用印刷シート!H14</f>
        <v>0</v>
      </c>
      <c r="J18">
        <f>地域クラブ活動・地域移行部活動用印刷シート!L14</f>
        <v>0</v>
      </c>
      <c r="K18">
        <f>地域クラブ活動・地域移行部活動用入力シート!$L$7</f>
        <v>0</v>
      </c>
      <c r="L18">
        <f>地域クラブ活動・地域移行部活動用入力シート!$L$7</f>
        <v>0</v>
      </c>
      <c r="M18">
        <v>-1</v>
      </c>
    </row>
    <row r="19" spans="1:13">
      <c r="H19" s="1" t="s">
        <v>479</v>
      </c>
      <c r="I19">
        <f>地域クラブ活動・地域移行部活動用印刷シート!H15</f>
        <v>0</v>
      </c>
      <c r="J19">
        <f>地域クラブ活動・地域移行部活動用印刷シート!L15</f>
        <v>0</v>
      </c>
      <c r="K19">
        <f>地域クラブ活動・地域移行部活動用入力シート!$L$7</f>
        <v>0</v>
      </c>
      <c r="L19">
        <f>地域クラブ活動・地域移行部活動用入力シート!$L$7</f>
        <v>0</v>
      </c>
      <c r="M19">
        <v>-1</v>
      </c>
    </row>
    <row r="20" spans="1:13">
      <c r="H20" s="1" t="s">
        <v>479</v>
      </c>
      <c r="I20">
        <f>地域クラブ活動・地域移行部活動用印刷シート!H16</f>
        <v>0</v>
      </c>
      <c r="J20">
        <f>地域クラブ活動・地域移行部活動用印刷シート!L16</f>
        <v>0</v>
      </c>
      <c r="K20">
        <f>地域クラブ活動・地域移行部活動用入力シート!$L$7</f>
        <v>0</v>
      </c>
      <c r="L20">
        <f>地域クラブ活動・地域移行部活動用入力シート!$L$7</f>
        <v>0</v>
      </c>
      <c r="M20">
        <v>-1</v>
      </c>
    </row>
    <row r="22" spans="1:13">
      <c r="A22" s="1" t="s">
        <v>480</v>
      </c>
      <c r="B22" s="1">
        <f>学校用印刷シート!N9</f>
        <v>0</v>
      </c>
      <c r="C22" s="1">
        <f>学校用入力シート!$A$18</f>
        <v>0</v>
      </c>
      <c r="D22" s="1">
        <v>-1</v>
      </c>
      <c r="H22" s="1" t="s">
        <v>481</v>
      </c>
      <c r="I22">
        <f>地域クラブ活動・地域移行部活動用印刷シート!B32</f>
        <v>0</v>
      </c>
      <c r="J22">
        <f>地域クラブ活動・地域移行部活動用入力シート!$L$7</f>
        <v>0</v>
      </c>
      <c r="K22">
        <v>-1</v>
      </c>
    </row>
    <row r="23" spans="1:13">
      <c r="A23" s="1" t="s">
        <v>480</v>
      </c>
      <c r="B23" s="1">
        <f>学校用印刷シート!N10</f>
        <v>0</v>
      </c>
      <c r="C23" s="1">
        <f>学校用入力シート!$A$18</f>
        <v>0</v>
      </c>
      <c r="D23" s="1">
        <v>-1</v>
      </c>
      <c r="H23" s="1" t="s">
        <v>481</v>
      </c>
      <c r="I23">
        <f>地域クラブ活動・地域移行部活動用印刷シート!B33</f>
        <v>0</v>
      </c>
      <c r="J23">
        <f>地域クラブ活動・地域移行部活動用入力シート!$L$7</f>
        <v>0</v>
      </c>
      <c r="K23">
        <v>-1</v>
      </c>
    </row>
    <row r="24" spans="1:13">
      <c r="A24" s="1" t="s">
        <v>480</v>
      </c>
      <c r="B24" s="1">
        <f>学校用印刷シート!N11</f>
        <v>0</v>
      </c>
      <c r="C24" s="1">
        <f>学校用入力シート!$A$18</f>
        <v>0</v>
      </c>
      <c r="D24" s="1">
        <v>-1</v>
      </c>
      <c r="H24" s="1" t="s">
        <v>481</v>
      </c>
      <c r="I24">
        <f>地域クラブ活動・地域移行部活動用印刷シート!B34</f>
        <v>0</v>
      </c>
      <c r="J24">
        <f>地域クラブ活動・地域移行部活動用入力シート!$L$7</f>
        <v>0</v>
      </c>
      <c r="K24">
        <v>-1</v>
      </c>
    </row>
    <row r="25" spans="1:13">
      <c r="A25" s="1" t="s">
        <v>480</v>
      </c>
      <c r="B25" s="1">
        <f>学校用印刷シート!N12</f>
        <v>0</v>
      </c>
      <c r="C25" s="1">
        <f>学校用入力シート!$A$18</f>
        <v>0</v>
      </c>
      <c r="D25" s="1">
        <v>-1</v>
      </c>
      <c r="H25" s="1" t="s">
        <v>481</v>
      </c>
      <c r="I25">
        <f>地域クラブ活動・地域移行部活動用印刷シート!B35</f>
        <v>0</v>
      </c>
      <c r="J25">
        <f>地域クラブ活動・地域移行部活動用入力シート!$L$7</f>
        <v>0</v>
      </c>
      <c r="K25">
        <v>-1</v>
      </c>
    </row>
    <row r="26" spans="1:13">
      <c r="A26" s="1" t="s">
        <v>480</v>
      </c>
      <c r="B26" s="1">
        <f>学校用印刷シート!K9</f>
        <v>0</v>
      </c>
      <c r="C26" s="1">
        <f>学校用入力シート!$A$18</f>
        <v>0</v>
      </c>
      <c r="D26" s="1">
        <v>-1</v>
      </c>
      <c r="H26" s="1" t="s">
        <v>481</v>
      </c>
      <c r="I26">
        <f>地域クラブ活動・地域移行部活動用印刷シート!B36</f>
        <v>0</v>
      </c>
      <c r="J26">
        <f>地域クラブ活動・地域移行部活動用入力シート!$L$7</f>
        <v>0</v>
      </c>
      <c r="K26">
        <v>-1</v>
      </c>
    </row>
    <row r="27" spans="1:13">
      <c r="A27" s="1" t="s">
        <v>480</v>
      </c>
      <c r="B27" s="1">
        <f>学校用印刷シート!K10</f>
        <v>0</v>
      </c>
      <c r="C27" s="1">
        <f>学校用入力シート!$A$18</f>
        <v>0</v>
      </c>
      <c r="D27" s="1">
        <v>-1</v>
      </c>
      <c r="H27" s="1" t="s">
        <v>481</v>
      </c>
      <c r="I27">
        <f>地域クラブ活動・地域移行部活動用印刷シート!B37</f>
        <v>0</v>
      </c>
      <c r="J27">
        <f>地域クラブ活動・地域移行部活動用入力シート!$L$7</f>
        <v>0</v>
      </c>
      <c r="K27">
        <v>-1</v>
      </c>
    </row>
    <row r="28" spans="1:13">
      <c r="A28" s="1" t="s">
        <v>480</v>
      </c>
      <c r="B28" s="1">
        <f>学校用印刷シート!K11</f>
        <v>0</v>
      </c>
      <c r="C28" s="1">
        <f>学校用入力シート!$A$18</f>
        <v>0</v>
      </c>
      <c r="D28" s="1">
        <v>-1</v>
      </c>
      <c r="H28" s="1" t="s">
        <v>481</v>
      </c>
      <c r="I28">
        <f>地域クラブ活動・地域移行部活動用印刷シート!B38</f>
        <v>0</v>
      </c>
      <c r="J28">
        <f>地域クラブ活動・地域移行部活動用入力シート!$L$7</f>
        <v>0</v>
      </c>
      <c r="K28">
        <v>-1</v>
      </c>
    </row>
    <row r="29" spans="1:13">
      <c r="A29" s="1" t="s">
        <v>480</v>
      </c>
      <c r="B29" s="1">
        <f>学校用印刷シート!K12</f>
        <v>0</v>
      </c>
      <c r="C29" s="1">
        <f>学校用入力シート!$A$18</f>
        <v>0</v>
      </c>
      <c r="D29" s="1">
        <v>-1</v>
      </c>
      <c r="H29" s="1" t="s">
        <v>481</v>
      </c>
      <c r="I29">
        <f>地域クラブ活動・地域移行部活動用印刷シート!B39</f>
        <v>0</v>
      </c>
      <c r="J29">
        <f>地域クラブ活動・地域移行部活動用入力シート!$L$7</f>
        <v>0</v>
      </c>
      <c r="K29">
        <v>-1</v>
      </c>
    </row>
    <row r="31" spans="1:13">
      <c r="A31" s="1" t="s">
        <v>482</v>
      </c>
      <c r="B31" s="1">
        <f>学校用印刷シート!K13</f>
        <v>0</v>
      </c>
      <c r="C31" s="1">
        <f>学校用印刷シート!N13</f>
        <v>0</v>
      </c>
      <c r="D31" s="1">
        <f>学校用入力シート!$A$18</f>
        <v>0</v>
      </c>
      <c r="E31" s="1">
        <f t="shared" ref="E31:E36" si="1">D31</f>
        <v>0</v>
      </c>
      <c r="F31" s="1">
        <v>-1</v>
      </c>
      <c r="H31" s="1" t="s">
        <v>483</v>
      </c>
      <c r="I31">
        <f>地域クラブ活動・地域移行部活動用印刷シート!H32</f>
        <v>0</v>
      </c>
      <c r="J31">
        <f>地域クラブ活動・地域移行部活動用印刷シート!L32</f>
        <v>0</v>
      </c>
      <c r="K31">
        <f>地域クラブ活動・地域移行部活動用入力シート!$L$7</f>
        <v>0</v>
      </c>
      <c r="L31">
        <f>地域クラブ活動・地域移行部活動用入力シート!$L$7</f>
        <v>0</v>
      </c>
      <c r="M31">
        <v>-1</v>
      </c>
    </row>
    <row r="32" spans="1:13">
      <c r="A32" s="1" t="s">
        <v>482</v>
      </c>
      <c r="B32" s="1">
        <f>学校用印刷シート!K14</f>
        <v>0</v>
      </c>
      <c r="C32" s="1">
        <f>学校用印刷シート!N14</f>
        <v>0</v>
      </c>
      <c r="D32" s="1">
        <f>学校用入力シート!$A$18</f>
        <v>0</v>
      </c>
      <c r="E32" s="1">
        <f t="shared" si="1"/>
        <v>0</v>
      </c>
      <c r="F32" s="1">
        <v>-1</v>
      </c>
      <c r="H32" s="1" t="s">
        <v>483</v>
      </c>
      <c r="I32">
        <f>地域クラブ活動・地域移行部活動用印刷シート!H33</f>
        <v>0</v>
      </c>
      <c r="J32">
        <f>地域クラブ活動・地域移行部活動用印刷シート!L33</f>
        <v>0</v>
      </c>
      <c r="K32">
        <f>地域クラブ活動・地域移行部活動用入力シート!$L$7</f>
        <v>0</v>
      </c>
      <c r="L32">
        <f>地域クラブ活動・地域移行部活動用入力シート!$L$7</f>
        <v>0</v>
      </c>
      <c r="M32">
        <v>-1</v>
      </c>
    </row>
    <row r="33" spans="1:13">
      <c r="A33" s="1" t="s">
        <v>482</v>
      </c>
      <c r="B33" s="1">
        <f>学校用印刷シート!K15</f>
        <v>0</v>
      </c>
      <c r="C33" s="1">
        <f>学校用印刷シート!N15</f>
        <v>0</v>
      </c>
      <c r="D33" s="1">
        <f>学校用入力シート!$A$18</f>
        <v>0</v>
      </c>
      <c r="E33" s="1">
        <f t="shared" si="1"/>
        <v>0</v>
      </c>
      <c r="F33" s="1">
        <v>-1</v>
      </c>
      <c r="H33" s="1" t="s">
        <v>483</v>
      </c>
      <c r="I33">
        <f>地域クラブ活動・地域移行部活動用印刷シート!H34</f>
        <v>0</v>
      </c>
      <c r="J33">
        <f>地域クラブ活動・地域移行部活動用印刷シート!L34</f>
        <v>0</v>
      </c>
      <c r="K33">
        <f>地域クラブ活動・地域移行部活動用入力シート!$L$7</f>
        <v>0</v>
      </c>
      <c r="L33">
        <f>地域クラブ活動・地域移行部活動用入力シート!$L$7</f>
        <v>0</v>
      </c>
      <c r="M33">
        <v>-1</v>
      </c>
    </row>
    <row r="34" spans="1:13">
      <c r="A34" s="1" t="s">
        <v>482</v>
      </c>
      <c r="B34" s="1">
        <f>学校用印刷シート!K16</f>
        <v>0</v>
      </c>
      <c r="C34" s="1">
        <f>学校用印刷シート!N16</f>
        <v>0</v>
      </c>
      <c r="D34" s="1">
        <f>学校用入力シート!$A$18</f>
        <v>0</v>
      </c>
      <c r="E34" s="1">
        <f t="shared" si="1"/>
        <v>0</v>
      </c>
      <c r="F34" s="1">
        <v>-1</v>
      </c>
      <c r="H34" s="1" t="s">
        <v>483</v>
      </c>
      <c r="I34">
        <f>地域クラブ活動・地域移行部活動用印刷シート!H35</f>
        <v>0</v>
      </c>
      <c r="J34">
        <f>地域クラブ活動・地域移行部活動用印刷シート!L35</f>
        <v>0</v>
      </c>
      <c r="K34">
        <f>地域クラブ活動・地域移行部活動用入力シート!$L$7</f>
        <v>0</v>
      </c>
      <c r="L34">
        <f>地域クラブ活動・地域移行部活動用入力シート!$L$7</f>
        <v>0</v>
      </c>
      <c r="M34">
        <v>-1</v>
      </c>
    </row>
    <row r="35" spans="1:13">
      <c r="A35" s="1" t="s">
        <v>482</v>
      </c>
      <c r="B35" s="1">
        <f>学校用印刷シート!K17</f>
        <v>0</v>
      </c>
      <c r="C35" s="1">
        <f>学校用印刷シート!N17</f>
        <v>0</v>
      </c>
      <c r="D35" s="1">
        <f>学校用入力シート!$A$18</f>
        <v>0</v>
      </c>
      <c r="E35" s="1">
        <f t="shared" si="1"/>
        <v>0</v>
      </c>
      <c r="F35" s="1">
        <v>-1</v>
      </c>
      <c r="H35" s="1" t="s">
        <v>483</v>
      </c>
      <c r="I35">
        <f>地域クラブ活動・地域移行部活動用印刷シート!H36</f>
        <v>0</v>
      </c>
      <c r="J35">
        <f>地域クラブ活動・地域移行部活動用印刷シート!L36</f>
        <v>0</v>
      </c>
      <c r="K35">
        <f>地域クラブ活動・地域移行部活動用入力シート!$L$7</f>
        <v>0</v>
      </c>
      <c r="L35">
        <f>地域クラブ活動・地域移行部活動用入力シート!$L$7</f>
        <v>0</v>
      </c>
      <c r="M35">
        <v>-1</v>
      </c>
    </row>
    <row r="36" spans="1:13">
      <c r="A36" s="1" t="s">
        <v>482</v>
      </c>
      <c r="B36" s="1">
        <f>学校用印刷シート!K18</f>
        <v>0</v>
      </c>
      <c r="C36" s="1">
        <f>学校用印刷シート!N18</f>
        <v>0</v>
      </c>
      <c r="D36" s="1">
        <f>学校用入力シート!$A$18</f>
        <v>0</v>
      </c>
      <c r="E36" s="1">
        <f t="shared" si="1"/>
        <v>0</v>
      </c>
      <c r="F36" s="1">
        <v>-1</v>
      </c>
      <c r="H36" s="1" t="s">
        <v>483</v>
      </c>
      <c r="I36">
        <f>地域クラブ活動・地域移行部活動用印刷シート!H37</f>
        <v>0</v>
      </c>
      <c r="J36">
        <f>地域クラブ活動・地域移行部活動用印刷シート!L37</f>
        <v>0</v>
      </c>
      <c r="K36">
        <f>地域クラブ活動・地域移行部活動用入力シート!$L$7</f>
        <v>0</v>
      </c>
      <c r="L36">
        <f>地域クラブ活動・地域移行部活動用入力シート!$L$7</f>
        <v>0</v>
      </c>
      <c r="M36">
        <v>-1</v>
      </c>
    </row>
    <row r="37" spans="1:13">
      <c r="H37" s="1" t="s">
        <v>483</v>
      </c>
      <c r="I37">
        <f>地域クラブ活動・地域移行部活動用印刷シート!H38</f>
        <v>0</v>
      </c>
      <c r="J37">
        <f>地域クラブ活動・地域移行部活動用印刷シート!L38</f>
        <v>0</v>
      </c>
      <c r="K37">
        <f>地域クラブ活動・地域移行部活動用入力シート!$L$7</f>
        <v>0</v>
      </c>
      <c r="L37">
        <f>地域クラブ活動・地域移行部活動用入力シート!$L$7</f>
        <v>0</v>
      </c>
      <c r="M37">
        <v>-1</v>
      </c>
    </row>
    <row r="38" spans="1:13">
      <c r="H38" s="1" t="s">
        <v>483</v>
      </c>
      <c r="I38">
        <f>地域クラブ活動・地域移行部活動用印刷シート!H39</f>
        <v>0</v>
      </c>
      <c r="J38">
        <f>地域クラブ活動・地域移行部活動用印刷シート!L39</f>
        <v>0</v>
      </c>
      <c r="K38">
        <f>地域クラブ活動・地域移行部活動用入力シート!$L$7</f>
        <v>0</v>
      </c>
      <c r="L38">
        <f>地域クラブ活動・地域移行部活動用入力シート!$L$7</f>
        <v>0</v>
      </c>
      <c r="M38">
        <v>-1</v>
      </c>
    </row>
  </sheetData>
  <mergeCells count="1">
    <mergeCell ref="A1:P1"/>
  </mergeCells>
  <phoneticPr fontId="4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学校番号一覧</vt:lpstr>
      <vt:lpstr>学校用入力シート</vt:lpstr>
      <vt:lpstr>学校用印刷シート</vt:lpstr>
      <vt:lpstr>地域クラブ活動・地域移行部活動用入力シート</vt:lpstr>
      <vt:lpstr>地域クラブ活動・地域移行部活動用印刷シート</vt:lpstr>
      <vt:lpstr>アサミ用</vt:lpstr>
      <vt:lpstr>学校用印刷シート!Print_Area</vt:lpstr>
      <vt:lpstr>学校用入力シート!Print_Area</vt:lpstr>
      <vt:lpstr>地域クラブ活動・地域移行部活動用印刷シート!Print_Area</vt:lpstr>
      <vt:lpstr>地域クラブ活動・地域移行部活動用入力シート!Print_Area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中体連 愛知県バドミントン協会</cp:lastModifiedBy>
  <cp:lastPrinted>2022-03-08T01:15:13Z</cp:lastPrinted>
  <dcterms:created xsi:type="dcterms:W3CDTF">2009-11-06T07:24:21Z</dcterms:created>
  <dcterms:modified xsi:type="dcterms:W3CDTF">2025-03-10T20:25:27Z</dcterms:modified>
</cp:coreProperties>
</file>